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tarav\Desktop\Claude personal\Dialectic Case Study\Finalized\"/>
    </mc:Choice>
  </mc:AlternateContent>
  <xr:revisionPtr revIDLastSave="0" documentId="13_ncr:1_{5E6E7A8F-82D6-4353-B5B2-55E19F382DFF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Summary" sheetId="1" r:id="rId1"/>
    <sheet name="Read Me" sheetId="2" r:id="rId2"/>
    <sheet name="Allocation - Base" sheetId="3" r:id="rId3"/>
    <sheet name="Allocation - Enhanced" sheetId="4" r:id="rId4"/>
    <sheet name="Risk Framework" sheetId="5" r:id="rId5"/>
    <sheet name="Venue Scores" sheetId="6" r:id="rId6"/>
    <sheet name="Constraints" sheetId="7" r:id="rId7"/>
    <sheet name="Yield Scenarios" sheetId="8" r:id="rId8"/>
    <sheet name="Monte Carlo" sheetId="9" r:id="rId9"/>
    <sheet name="Stress Tests" sheetId="10" r:id="rId10"/>
    <sheet name="Black Swan" sheetId="11" r:id="rId11"/>
    <sheet name="Backtest" sheetId="12" r:id="rId12"/>
    <sheet name="Look-through" sheetId="13" r:id="rId13"/>
    <sheet name="Leverage" sheetId="14" r:id="rId14"/>
    <sheet name="Data (DefiLlama)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3" l="1"/>
  <c r="K11" i="3"/>
  <c r="H13" i="15"/>
  <c r="H12" i="15"/>
  <c r="H11" i="15"/>
  <c r="H10" i="15"/>
  <c r="H9" i="15"/>
  <c r="H8" i="15"/>
  <c r="H7" i="15"/>
  <c r="E63" i="14"/>
  <c r="C63" i="14"/>
  <c r="E62" i="14"/>
  <c r="C62" i="14"/>
  <c r="E61" i="14"/>
  <c r="C61" i="14"/>
  <c r="E60" i="14"/>
  <c r="C60" i="14"/>
  <c r="E59" i="14"/>
  <c r="C59" i="14"/>
  <c r="E58" i="14"/>
  <c r="C58" i="14"/>
  <c r="E57" i="14"/>
  <c r="C57" i="14"/>
  <c r="E56" i="14"/>
  <c r="C56" i="14"/>
  <c r="E55" i="14"/>
  <c r="C55" i="14"/>
  <c r="E54" i="14"/>
  <c r="C54" i="14"/>
  <c r="E53" i="14"/>
  <c r="C53" i="14"/>
  <c r="E52" i="14"/>
  <c r="C52" i="14"/>
  <c r="E51" i="14"/>
  <c r="C51" i="14"/>
  <c r="J47" i="14"/>
  <c r="I47" i="14"/>
  <c r="H47" i="14"/>
  <c r="G47" i="14"/>
  <c r="F47" i="14"/>
  <c r="E47" i="14"/>
  <c r="D47" i="14"/>
  <c r="C47" i="14"/>
  <c r="J46" i="14"/>
  <c r="I46" i="14"/>
  <c r="H46" i="14"/>
  <c r="G46" i="14"/>
  <c r="F46" i="14"/>
  <c r="E46" i="14"/>
  <c r="D46" i="14"/>
  <c r="C46" i="14"/>
  <c r="J45" i="14"/>
  <c r="I45" i="14"/>
  <c r="H45" i="14"/>
  <c r="G45" i="14"/>
  <c r="F45" i="14"/>
  <c r="E45" i="14"/>
  <c r="D45" i="14"/>
  <c r="C45" i="14"/>
  <c r="J44" i="14"/>
  <c r="I44" i="14"/>
  <c r="H44" i="14"/>
  <c r="G44" i="14"/>
  <c r="F44" i="14"/>
  <c r="E44" i="14"/>
  <c r="D44" i="14"/>
  <c r="C44" i="14"/>
  <c r="J43" i="14"/>
  <c r="I43" i="14"/>
  <c r="H43" i="14"/>
  <c r="G43" i="14"/>
  <c r="F43" i="14"/>
  <c r="E43" i="14"/>
  <c r="D43" i="14"/>
  <c r="C43" i="14"/>
  <c r="J42" i="14"/>
  <c r="I42" i="14"/>
  <c r="H42" i="14"/>
  <c r="G42" i="14"/>
  <c r="F42" i="14"/>
  <c r="E42" i="14"/>
  <c r="D42" i="14"/>
  <c r="C42" i="14"/>
  <c r="J41" i="14"/>
  <c r="I41" i="14"/>
  <c r="H41" i="14"/>
  <c r="G41" i="14"/>
  <c r="F41" i="14"/>
  <c r="E41" i="14"/>
  <c r="D41" i="14"/>
  <c r="C41" i="14"/>
  <c r="J40" i="14"/>
  <c r="I40" i="14"/>
  <c r="H40" i="14"/>
  <c r="G40" i="14"/>
  <c r="F40" i="14"/>
  <c r="E40" i="14"/>
  <c r="D40" i="14"/>
  <c r="C40" i="14"/>
  <c r="J39" i="14"/>
  <c r="I39" i="14"/>
  <c r="H39" i="14"/>
  <c r="G39" i="14"/>
  <c r="F39" i="14"/>
  <c r="E39" i="14"/>
  <c r="D39" i="14"/>
  <c r="C39" i="14"/>
  <c r="J38" i="14"/>
  <c r="I38" i="14"/>
  <c r="H38" i="14"/>
  <c r="G38" i="14"/>
  <c r="F38" i="14"/>
  <c r="E38" i="14"/>
  <c r="D38" i="14"/>
  <c r="C38" i="14"/>
  <c r="J37" i="14"/>
  <c r="I37" i="14"/>
  <c r="H37" i="14"/>
  <c r="G37" i="14"/>
  <c r="F37" i="14"/>
  <c r="E37" i="14"/>
  <c r="D37" i="14"/>
  <c r="C37" i="14"/>
  <c r="J36" i="14"/>
  <c r="I36" i="14"/>
  <c r="H36" i="14"/>
  <c r="G36" i="14"/>
  <c r="F36" i="14"/>
  <c r="E36" i="14"/>
  <c r="D36" i="14"/>
  <c r="C36" i="14"/>
  <c r="J35" i="14"/>
  <c r="I35" i="14"/>
  <c r="H35" i="14"/>
  <c r="G35" i="14"/>
  <c r="F35" i="14"/>
  <c r="E35" i="14"/>
  <c r="D35" i="14"/>
  <c r="C35" i="14"/>
  <c r="C15" i="14"/>
  <c r="C12" i="14"/>
  <c r="C53" i="13"/>
  <c r="C52" i="13"/>
  <c r="C51" i="13"/>
  <c r="D50" i="13"/>
  <c r="D47" i="13"/>
  <c r="D45" i="13"/>
  <c r="D44" i="13"/>
  <c r="D43" i="13"/>
  <c r="D42" i="13"/>
  <c r="D41" i="13"/>
  <c r="C32" i="12"/>
  <c r="Q12" i="12"/>
  <c r="P12" i="12"/>
  <c r="C12" i="12"/>
  <c r="Q11" i="12"/>
  <c r="P11" i="12"/>
  <c r="C11" i="12"/>
  <c r="Q10" i="12"/>
  <c r="P10" i="12"/>
  <c r="C10" i="12"/>
  <c r="Q9" i="12"/>
  <c r="P9" i="12"/>
  <c r="C9" i="12"/>
  <c r="Q8" i="12"/>
  <c r="P8" i="12"/>
  <c r="C8" i="12"/>
  <c r="Q7" i="12"/>
  <c r="P7" i="12"/>
  <c r="C7" i="12"/>
  <c r="Q6" i="12"/>
  <c r="P6" i="12"/>
  <c r="C6" i="12"/>
  <c r="E11" i="11"/>
  <c r="E10" i="11"/>
  <c r="E9" i="11"/>
  <c r="E8" i="11"/>
  <c r="E7" i="11"/>
  <c r="E6" i="11"/>
  <c r="E12" i="11" s="1"/>
  <c r="E13" i="11" s="1"/>
  <c r="K1532" i="9"/>
  <c r="I1532" i="9"/>
  <c r="H1532" i="9"/>
  <c r="G1532" i="9"/>
  <c r="F1532" i="9"/>
  <c r="E1532" i="9"/>
  <c r="D1532" i="9"/>
  <c r="C1532" i="9"/>
  <c r="K1531" i="9"/>
  <c r="I1531" i="9"/>
  <c r="H1531" i="9"/>
  <c r="G1531" i="9"/>
  <c r="F1531" i="9"/>
  <c r="E1531" i="9"/>
  <c r="D1531" i="9"/>
  <c r="C1531" i="9"/>
  <c r="I1530" i="9"/>
  <c r="H1530" i="9"/>
  <c r="G1530" i="9"/>
  <c r="F1530" i="9"/>
  <c r="E1530" i="9"/>
  <c r="D1530" i="9"/>
  <c r="C1530" i="9"/>
  <c r="K1529" i="9"/>
  <c r="I1529" i="9"/>
  <c r="H1529" i="9"/>
  <c r="G1529" i="9"/>
  <c r="F1529" i="9"/>
  <c r="E1529" i="9"/>
  <c r="D1529" i="9"/>
  <c r="C1529" i="9"/>
  <c r="I1528" i="9"/>
  <c r="H1528" i="9"/>
  <c r="G1528" i="9"/>
  <c r="F1528" i="9"/>
  <c r="E1528" i="9"/>
  <c r="D1528" i="9"/>
  <c r="C1528" i="9"/>
  <c r="K1527" i="9"/>
  <c r="I1527" i="9"/>
  <c r="H1527" i="9"/>
  <c r="G1527" i="9"/>
  <c r="F1527" i="9"/>
  <c r="E1527" i="9"/>
  <c r="D1527" i="9"/>
  <c r="C1527" i="9"/>
  <c r="I1526" i="9"/>
  <c r="H1526" i="9"/>
  <c r="G1526" i="9"/>
  <c r="F1526" i="9"/>
  <c r="E1526" i="9"/>
  <c r="D1526" i="9"/>
  <c r="C1526" i="9"/>
  <c r="K1525" i="9"/>
  <c r="I1525" i="9"/>
  <c r="H1525" i="9"/>
  <c r="G1525" i="9"/>
  <c r="F1525" i="9"/>
  <c r="E1525" i="9"/>
  <c r="D1525" i="9"/>
  <c r="C1525" i="9"/>
  <c r="K1524" i="9"/>
  <c r="I1524" i="9"/>
  <c r="H1524" i="9"/>
  <c r="G1524" i="9"/>
  <c r="F1524" i="9"/>
  <c r="E1524" i="9"/>
  <c r="D1524" i="9"/>
  <c r="C1524" i="9"/>
  <c r="K1523" i="9"/>
  <c r="I1523" i="9"/>
  <c r="H1523" i="9"/>
  <c r="G1523" i="9"/>
  <c r="F1523" i="9"/>
  <c r="E1523" i="9"/>
  <c r="D1523" i="9"/>
  <c r="C1523" i="9"/>
  <c r="I1522" i="9"/>
  <c r="H1522" i="9"/>
  <c r="G1522" i="9"/>
  <c r="F1522" i="9"/>
  <c r="E1522" i="9"/>
  <c r="D1522" i="9"/>
  <c r="C1522" i="9"/>
  <c r="K1521" i="9"/>
  <c r="I1521" i="9"/>
  <c r="H1521" i="9"/>
  <c r="G1521" i="9"/>
  <c r="F1521" i="9"/>
  <c r="E1521" i="9"/>
  <c r="D1521" i="9"/>
  <c r="C1521" i="9"/>
  <c r="K1520" i="9"/>
  <c r="I1520" i="9"/>
  <c r="H1520" i="9"/>
  <c r="G1520" i="9"/>
  <c r="F1520" i="9"/>
  <c r="E1520" i="9"/>
  <c r="D1520" i="9"/>
  <c r="C1520" i="9"/>
  <c r="K1519" i="9"/>
  <c r="I1519" i="9"/>
  <c r="H1519" i="9"/>
  <c r="G1519" i="9"/>
  <c r="F1519" i="9"/>
  <c r="E1519" i="9"/>
  <c r="D1519" i="9"/>
  <c r="C1519" i="9"/>
  <c r="K1518" i="9"/>
  <c r="I1518" i="9"/>
  <c r="H1518" i="9"/>
  <c r="G1518" i="9"/>
  <c r="F1518" i="9"/>
  <c r="E1518" i="9"/>
  <c r="D1518" i="9"/>
  <c r="C1518" i="9"/>
  <c r="K1517" i="9"/>
  <c r="I1517" i="9"/>
  <c r="H1517" i="9"/>
  <c r="G1517" i="9"/>
  <c r="F1517" i="9"/>
  <c r="E1517" i="9"/>
  <c r="D1517" i="9"/>
  <c r="C1517" i="9"/>
  <c r="K1516" i="9"/>
  <c r="I1516" i="9"/>
  <c r="H1516" i="9"/>
  <c r="G1516" i="9"/>
  <c r="F1516" i="9"/>
  <c r="E1516" i="9"/>
  <c r="D1516" i="9"/>
  <c r="C1516" i="9"/>
  <c r="K1515" i="9"/>
  <c r="I1515" i="9"/>
  <c r="H1515" i="9"/>
  <c r="G1515" i="9"/>
  <c r="F1515" i="9"/>
  <c r="E1515" i="9"/>
  <c r="D1515" i="9"/>
  <c r="C1515" i="9"/>
  <c r="K1514" i="9"/>
  <c r="I1514" i="9"/>
  <c r="H1514" i="9"/>
  <c r="G1514" i="9"/>
  <c r="F1514" i="9"/>
  <c r="E1514" i="9"/>
  <c r="D1514" i="9"/>
  <c r="C1514" i="9"/>
  <c r="K1513" i="9"/>
  <c r="I1513" i="9"/>
  <c r="H1513" i="9"/>
  <c r="G1513" i="9"/>
  <c r="F1513" i="9"/>
  <c r="E1513" i="9"/>
  <c r="D1513" i="9"/>
  <c r="C1513" i="9"/>
  <c r="I1512" i="9"/>
  <c r="H1512" i="9"/>
  <c r="G1512" i="9"/>
  <c r="F1512" i="9"/>
  <c r="E1512" i="9"/>
  <c r="D1512" i="9"/>
  <c r="C1512" i="9"/>
  <c r="K1511" i="9"/>
  <c r="I1511" i="9"/>
  <c r="H1511" i="9"/>
  <c r="G1511" i="9"/>
  <c r="F1511" i="9"/>
  <c r="E1511" i="9"/>
  <c r="D1511" i="9"/>
  <c r="C1511" i="9"/>
  <c r="K1510" i="9"/>
  <c r="I1510" i="9"/>
  <c r="H1510" i="9"/>
  <c r="G1510" i="9"/>
  <c r="F1510" i="9"/>
  <c r="E1510" i="9"/>
  <c r="D1510" i="9"/>
  <c r="C1510" i="9"/>
  <c r="K1509" i="9"/>
  <c r="I1509" i="9"/>
  <c r="H1509" i="9"/>
  <c r="G1509" i="9"/>
  <c r="F1509" i="9"/>
  <c r="E1509" i="9"/>
  <c r="D1509" i="9"/>
  <c r="C1509" i="9"/>
  <c r="K1508" i="9"/>
  <c r="I1508" i="9"/>
  <c r="H1508" i="9"/>
  <c r="G1508" i="9"/>
  <c r="F1508" i="9"/>
  <c r="E1508" i="9"/>
  <c r="D1508" i="9"/>
  <c r="C1508" i="9"/>
  <c r="K1507" i="9"/>
  <c r="I1507" i="9"/>
  <c r="H1507" i="9"/>
  <c r="G1507" i="9"/>
  <c r="F1507" i="9"/>
  <c r="E1507" i="9"/>
  <c r="D1507" i="9"/>
  <c r="C1507" i="9"/>
  <c r="K1506" i="9"/>
  <c r="I1506" i="9"/>
  <c r="H1506" i="9"/>
  <c r="G1506" i="9"/>
  <c r="F1506" i="9"/>
  <c r="E1506" i="9"/>
  <c r="D1506" i="9"/>
  <c r="C1506" i="9"/>
  <c r="K1505" i="9"/>
  <c r="I1505" i="9"/>
  <c r="H1505" i="9"/>
  <c r="G1505" i="9"/>
  <c r="F1505" i="9"/>
  <c r="E1505" i="9"/>
  <c r="D1505" i="9"/>
  <c r="C1505" i="9"/>
  <c r="I1504" i="9"/>
  <c r="H1504" i="9"/>
  <c r="G1504" i="9"/>
  <c r="F1504" i="9"/>
  <c r="E1504" i="9"/>
  <c r="D1504" i="9"/>
  <c r="C1504" i="9"/>
  <c r="K1503" i="9"/>
  <c r="I1503" i="9"/>
  <c r="H1503" i="9"/>
  <c r="G1503" i="9"/>
  <c r="F1503" i="9"/>
  <c r="E1503" i="9"/>
  <c r="D1503" i="9"/>
  <c r="C1503" i="9"/>
  <c r="K1502" i="9"/>
  <c r="I1502" i="9"/>
  <c r="H1502" i="9"/>
  <c r="G1502" i="9"/>
  <c r="F1502" i="9"/>
  <c r="E1502" i="9"/>
  <c r="D1502" i="9"/>
  <c r="C1502" i="9"/>
  <c r="K1501" i="9"/>
  <c r="I1501" i="9"/>
  <c r="H1501" i="9"/>
  <c r="G1501" i="9"/>
  <c r="F1501" i="9"/>
  <c r="E1501" i="9"/>
  <c r="D1501" i="9"/>
  <c r="C1501" i="9"/>
  <c r="K1500" i="9"/>
  <c r="I1500" i="9"/>
  <c r="H1500" i="9"/>
  <c r="G1500" i="9"/>
  <c r="F1500" i="9"/>
  <c r="E1500" i="9"/>
  <c r="D1500" i="9"/>
  <c r="C1500" i="9"/>
  <c r="K1499" i="9"/>
  <c r="I1499" i="9"/>
  <c r="H1499" i="9"/>
  <c r="G1499" i="9"/>
  <c r="F1499" i="9"/>
  <c r="E1499" i="9"/>
  <c r="D1499" i="9"/>
  <c r="C1499" i="9"/>
  <c r="K1498" i="9"/>
  <c r="I1498" i="9"/>
  <c r="H1498" i="9"/>
  <c r="G1498" i="9"/>
  <c r="F1498" i="9"/>
  <c r="E1498" i="9"/>
  <c r="D1498" i="9"/>
  <c r="C1498" i="9"/>
  <c r="K1497" i="9"/>
  <c r="I1497" i="9"/>
  <c r="H1497" i="9"/>
  <c r="G1497" i="9"/>
  <c r="F1497" i="9"/>
  <c r="E1497" i="9"/>
  <c r="D1497" i="9"/>
  <c r="C1497" i="9"/>
  <c r="K1496" i="9"/>
  <c r="I1496" i="9"/>
  <c r="H1496" i="9"/>
  <c r="G1496" i="9"/>
  <c r="F1496" i="9"/>
  <c r="E1496" i="9"/>
  <c r="D1496" i="9"/>
  <c r="C1496" i="9"/>
  <c r="K1495" i="9"/>
  <c r="I1495" i="9"/>
  <c r="H1495" i="9"/>
  <c r="G1495" i="9"/>
  <c r="F1495" i="9"/>
  <c r="E1495" i="9"/>
  <c r="D1495" i="9"/>
  <c r="C1495" i="9"/>
  <c r="K1494" i="9"/>
  <c r="I1494" i="9"/>
  <c r="H1494" i="9"/>
  <c r="G1494" i="9"/>
  <c r="F1494" i="9"/>
  <c r="E1494" i="9"/>
  <c r="D1494" i="9"/>
  <c r="C1494" i="9"/>
  <c r="I1493" i="9"/>
  <c r="H1493" i="9"/>
  <c r="G1493" i="9"/>
  <c r="F1493" i="9"/>
  <c r="E1493" i="9"/>
  <c r="D1493" i="9"/>
  <c r="C1493" i="9"/>
  <c r="K1492" i="9"/>
  <c r="I1492" i="9"/>
  <c r="H1492" i="9"/>
  <c r="G1492" i="9"/>
  <c r="F1492" i="9"/>
  <c r="E1492" i="9"/>
  <c r="D1492" i="9"/>
  <c r="C1492" i="9"/>
  <c r="K1491" i="9"/>
  <c r="I1491" i="9"/>
  <c r="H1491" i="9"/>
  <c r="G1491" i="9"/>
  <c r="F1491" i="9"/>
  <c r="E1491" i="9"/>
  <c r="D1491" i="9"/>
  <c r="C1491" i="9"/>
  <c r="K1490" i="9"/>
  <c r="I1490" i="9"/>
  <c r="H1490" i="9"/>
  <c r="G1490" i="9"/>
  <c r="F1490" i="9"/>
  <c r="E1490" i="9"/>
  <c r="D1490" i="9"/>
  <c r="C1490" i="9"/>
  <c r="K1489" i="9"/>
  <c r="I1489" i="9"/>
  <c r="H1489" i="9"/>
  <c r="G1489" i="9"/>
  <c r="F1489" i="9"/>
  <c r="E1489" i="9"/>
  <c r="D1489" i="9"/>
  <c r="C1489" i="9"/>
  <c r="K1488" i="9"/>
  <c r="I1488" i="9"/>
  <c r="H1488" i="9"/>
  <c r="G1488" i="9"/>
  <c r="F1488" i="9"/>
  <c r="E1488" i="9"/>
  <c r="D1488" i="9"/>
  <c r="C1488" i="9"/>
  <c r="K1487" i="9"/>
  <c r="I1487" i="9"/>
  <c r="H1487" i="9"/>
  <c r="G1487" i="9"/>
  <c r="F1487" i="9"/>
  <c r="E1487" i="9"/>
  <c r="D1487" i="9"/>
  <c r="C1487" i="9"/>
  <c r="K1486" i="9"/>
  <c r="I1486" i="9"/>
  <c r="H1486" i="9"/>
  <c r="G1486" i="9"/>
  <c r="F1486" i="9"/>
  <c r="E1486" i="9"/>
  <c r="D1486" i="9"/>
  <c r="C1486" i="9"/>
  <c r="I1485" i="9"/>
  <c r="H1485" i="9"/>
  <c r="G1485" i="9"/>
  <c r="F1485" i="9"/>
  <c r="E1485" i="9"/>
  <c r="D1485" i="9"/>
  <c r="C1485" i="9"/>
  <c r="K1484" i="9"/>
  <c r="I1484" i="9"/>
  <c r="H1484" i="9"/>
  <c r="G1484" i="9"/>
  <c r="F1484" i="9"/>
  <c r="E1484" i="9"/>
  <c r="D1484" i="9"/>
  <c r="C1484" i="9"/>
  <c r="K1483" i="9"/>
  <c r="I1483" i="9"/>
  <c r="H1483" i="9"/>
  <c r="G1483" i="9"/>
  <c r="F1483" i="9"/>
  <c r="E1483" i="9"/>
  <c r="D1483" i="9"/>
  <c r="C1483" i="9"/>
  <c r="K1482" i="9"/>
  <c r="I1482" i="9"/>
  <c r="H1482" i="9"/>
  <c r="G1482" i="9"/>
  <c r="F1482" i="9"/>
  <c r="E1482" i="9"/>
  <c r="D1482" i="9"/>
  <c r="C1482" i="9"/>
  <c r="K1481" i="9"/>
  <c r="I1481" i="9"/>
  <c r="H1481" i="9"/>
  <c r="G1481" i="9"/>
  <c r="F1481" i="9"/>
  <c r="E1481" i="9"/>
  <c r="D1481" i="9"/>
  <c r="C1481" i="9"/>
  <c r="K1480" i="9"/>
  <c r="I1480" i="9"/>
  <c r="H1480" i="9"/>
  <c r="G1480" i="9"/>
  <c r="F1480" i="9"/>
  <c r="E1480" i="9"/>
  <c r="D1480" i="9"/>
  <c r="C1480" i="9"/>
  <c r="K1479" i="9"/>
  <c r="I1479" i="9"/>
  <c r="H1479" i="9"/>
  <c r="G1479" i="9"/>
  <c r="F1479" i="9"/>
  <c r="E1479" i="9"/>
  <c r="D1479" i="9"/>
  <c r="C1479" i="9"/>
  <c r="K1478" i="9"/>
  <c r="I1478" i="9"/>
  <c r="H1478" i="9"/>
  <c r="G1478" i="9"/>
  <c r="F1478" i="9"/>
  <c r="E1478" i="9"/>
  <c r="D1478" i="9"/>
  <c r="C1478" i="9"/>
  <c r="I1477" i="9"/>
  <c r="H1477" i="9"/>
  <c r="G1477" i="9"/>
  <c r="F1477" i="9"/>
  <c r="E1477" i="9"/>
  <c r="D1477" i="9"/>
  <c r="C1477" i="9"/>
  <c r="K1476" i="9"/>
  <c r="I1476" i="9"/>
  <c r="H1476" i="9"/>
  <c r="G1476" i="9"/>
  <c r="F1476" i="9"/>
  <c r="E1476" i="9"/>
  <c r="D1476" i="9"/>
  <c r="C1476" i="9"/>
  <c r="K1475" i="9"/>
  <c r="I1475" i="9"/>
  <c r="H1475" i="9"/>
  <c r="G1475" i="9"/>
  <c r="F1475" i="9"/>
  <c r="E1475" i="9"/>
  <c r="D1475" i="9"/>
  <c r="C1475" i="9"/>
  <c r="I1474" i="9"/>
  <c r="H1474" i="9"/>
  <c r="G1474" i="9"/>
  <c r="F1474" i="9"/>
  <c r="E1474" i="9"/>
  <c r="D1474" i="9"/>
  <c r="C1474" i="9"/>
  <c r="K1473" i="9"/>
  <c r="I1473" i="9"/>
  <c r="H1473" i="9"/>
  <c r="G1473" i="9"/>
  <c r="F1473" i="9"/>
  <c r="E1473" i="9"/>
  <c r="D1473" i="9"/>
  <c r="C1473" i="9"/>
  <c r="I1472" i="9"/>
  <c r="H1472" i="9"/>
  <c r="G1472" i="9"/>
  <c r="F1472" i="9"/>
  <c r="E1472" i="9"/>
  <c r="D1472" i="9"/>
  <c r="C1472" i="9"/>
  <c r="K1471" i="9"/>
  <c r="I1471" i="9"/>
  <c r="H1471" i="9"/>
  <c r="G1471" i="9"/>
  <c r="F1471" i="9"/>
  <c r="E1471" i="9"/>
  <c r="D1471" i="9"/>
  <c r="C1471" i="9"/>
  <c r="K1470" i="9"/>
  <c r="I1470" i="9"/>
  <c r="H1470" i="9"/>
  <c r="G1470" i="9"/>
  <c r="F1470" i="9"/>
  <c r="E1470" i="9"/>
  <c r="D1470" i="9"/>
  <c r="C1470" i="9"/>
  <c r="K1469" i="9"/>
  <c r="I1469" i="9"/>
  <c r="H1469" i="9"/>
  <c r="G1469" i="9"/>
  <c r="F1469" i="9"/>
  <c r="E1469" i="9"/>
  <c r="D1469" i="9"/>
  <c r="C1469" i="9"/>
  <c r="I1468" i="9"/>
  <c r="H1468" i="9"/>
  <c r="G1468" i="9"/>
  <c r="F1468" i="9"/>
  <c r="E1468" i="9"/>
  <c r="D1468" i="9"/>
  <c r="C1468" i="9"/>
  <c r="K1467" i="9"/>
  <c r="I1467" i="9"/>
  <c r="H1467" i="9"/>
  <c r="G1467" i="9"/>
  <c r="F1467" i="9"/>
  <c r="E1467" i="9"/>
  <c r="D1467" i="9"/>
  <c r="C1467" i="9"/>
  <c r="K1466" i="9"/>
  <c r="I1466" i="9"/>
  <c r="H1466" i="9"/>
  <c r="G1466" i="9"/>
  <c r="F1466" i="9"/>
  <c r="E1466" i="9"/>
  <c r="D1466" i="9"/>
  <c r="C1466" i="9"/>
  <c r="K1465" i="9"/>
  <c r="I1465" i="9"/>
  <c r="H1465" i="9"/>
  <c r="G1465" i="9"/>
  <c r="F1465" i="9"/>
  <c r="E1465" i="9"/>
  <c r="D1465" i="9"/>
  <c r="C1465" i="9"/>
  <c r="K1464" i="9"/>
  <c r="I1464" i="9"/>
  <c r="H1464" i="9"/>
  <c r="G1464" i="9"/>
  <c r="F1464" i="9"/>
  <c r="E1464" i="9"/>
  <c r="D1464" i="9"/>
  <c r="C1464" i="9"/>
  <c r="K1463" i="9"/>
  <c r="I1463" i="9"/>
  <c r="H1463" i="9"/>
  <c r="G1463" i="9"/>
  <c r="F1463" i="9"/>
  <c r="E1463" i="9"/>
  <c r="D1463" i="9"/>
  <c r="C1463" i="9"/>
  <c r="K1462" i="9"/>
  <c r="I1462" i="9"/>
  <c r="H1462" i="9"/>
  <c r="G1462" i="9"/>
  <c r="F1462" i="9"/>
  <c r="E1462" i="9"/>
  <c r="D1462" i="9"/>
  <c r="C1462" i="9"/>
  <c r="K1461" i="9"/>
  <c r="I1461" i="9"/>
  <c r="H1461" i="9"/>
  <c r="G1461" i="9"/>
  <c r="F1461" i="9"/>
  <c r="E1461" i="9"/>
  <c r="D1461" i="9"/>
  <c r="C1461" i="9"/>
  <c r="K1460" i="9"/>
  <c r="I1460" i="9"/>
  <c r="H1460" i="9"/>
  <c r="G1460" i="9"/>
  <c r="F1460" i="9"/>
  <c r="E1460" i="9"/>
  <c r="D1460" i="9"/>
  <c r="C1460" i="9"/>
  <c r="I1459" i="9"/>
  <c r="H1459" i="9"/>
  <c r="G1459" i="9"/>
  <c r="F1459" i="9"/>
  <c r="E1459" i="9"/>
  <c r="D1459" i="9"/>
  <c r="C1459" i="9"/>
  <c r="I1458" i="9"/>
  <c r="H1458" i="9"/>
  <c r="G1458" i="9"/>
  <c r="F1458" i="9"/>
  <c r="E1458" i="9"/>
  <c r="D1458" i="9"/>
  <c r="C1458" i="9"/>
  <c r="I1457" i="9"/>
  <c r="H1457" i="9"/>
  <c r="G1457" i="9"/>
  <c r="F1457" i="9"/>
  <c r="E1457" i="9"/>
  <c r="D1457" i="9"/>
  <c r="C1457" i="9"/>
  <c r="K1456" i="9"/>
  <c r="I1456" i="9"/>
  <c r="H1456" i="9"/>
  <c r="G1456" i="9"/>
  <c r="F1456" i="9"/>
  <c r="E1456" i="9"/>
  <c r="D1456" i="9"/>
  <c r="C1456" i="9"/>
  <c r="I1455" i="9"/>
  <c r="H1455" i="9"/>
  <c r="G1455" i="9"/>
  <c r="F1455" i="9"/>
  <c r="E1455" i="9"/>
  <c r="D1455" i="9"/>
  <c r="C1455" i="9"/>
  <c r="K1454" i="9"/>
  <c r="I1454" i="9"/>
  <c r="H1454" i="9"/>
  <c r="G1454" i="9"/>
  <c r="F1454" i="9"/>
  <c r="E1454" i="9"/>
  <c r="D1454" i="9"/>
  <c r="C1454" i="9"/>
  <c r="K1453" i="9"/>
  <c r="I1453" i="9"/>
  <c r="H1453" i="9"/>
  <c r="G1453" i="9"/>
  <c r="F1453" i="9"/>
  <c r="E1453" i="9"/>
  <c r="D1453" i="9"/>
  <c r="C1453" i="9"/>
  <c r="K1452" i="9"/>
  <c r="I1452" i="9"/>
  <c r="H1452" i="9"/>
  <c r="G1452" i="9"/>
  <c r="F1452" i="9"/>
  <c r="E1452" i="9"/>
  <c r="D1452" i="9"/>
  <c r="C1452" i="9"/>
  <c r="K1451" i="9"/>
  <c r="I1451" i="9"/>
  <c r="H1451" i="9"/>
  <c r="G1451" i="9"/>
  <c r="F1451" i="9"/>
  <c r="E1451" i="9"/>
  <c r="D1451" i="9"/>
  <c r="C1451" i="9"/>
  <c r="K1450" i="9"/>
  <c r="I1450" i="9"/>
  <c r="H1450" i="9"/>
  <c r="G1450" i="9"/>
  <c r="F1450" i="9"/>
  <c r="E1450" i="9"/>
  <c r="D1450" i="9"/>
  <c r="C1450" i="9"/>
  <c r="K1449" i="9"/>
  <c r="I1449" i="9"/>
  <c r="H1449" i="9"/>
  <c r="G1449" i="9"/>
  <c r="F1449" i="9"/>
  <c r="E1449" i="9"/>
  <c r="D1449" i="9"/>
  <c r="C1449" i="9"/>
  <c r="K1448" i="9"/>
  <c r="I1448" i="9"/>
  <c r="H1448" i="9"/>
  <c r="G1448" i="9"/>
  <c r="F1448" i="9"/>
  <c r="E1448" i="9"/>
  <c r="D1448" i="9"/>
  <c r="C1448" i="9"/>
  <c r="K1447" i="9"/>
  <c r="I1447" i="9"/>
  <c r="H1447" i="9"/>
  <c r="G1447" i="9"/>
  <c r="F1447" i="9"/>
  <c r="E1447" i="9"/>
  <c r="D1447" i="9"/>
  <c r="C1447" i="9"/>
  <c r="K1446" i="9"/>
  <c r="I1446" i="9"/>
  <c r="H1446" i="9"/>
  <c r="G1446" i="9"/>
  <c r="F1446" i="9"/>
  <c r="E1446" i="9"/>
  <c r="D1446" i="9"/>
  <c r="C1446" i="9"/>
  <c r="I1445" i="9"/>
  <c r="H1445" i="9"/>
  <c r="G1445" i="9"/>
  <c r="F1445" i="9"/>
  <c r="E1445" i="9"/>
  <c r="D1445" i="9"/>
  <c r="C1445" i="9"/>
  <c r="K1444" i="9"/>
  <c r="I1444" i="9"/>
  <c r="H1444" i="9"/>
  <c r="G1444" i="9"/>
  <c r="F1444" i="9"/>
  <c r="E1444" i="9"/>
  <c r="D1444" i="9"/>
  <c r="C1444" i="9"/>
  <c r="K1443" i="9"/>
  <c r="I1443" i="9"/>
  <c r="H1443" i="9"/>
  <c r="G1443" i="9"/>
  <c r="F1443" i="9"/>
  <c r="E1443" i="9"/>
  <c r="D1443" i="9"/>
  <c r="C1443" i="9"/>
  <c r="K1442" i="9"/>
  <c r="I1442" i="9"/>
  <c r="H1442" i="9"/>
  <c r="G1442" i="9"/>
  <c r="F1442" i="9"/>
  <c r="E1442" i="9"/>
  <c r="D1442" i="9"/>
  <c r="C1442" i="9"/>
  <c r="K1441" i="9"/>
  <c r="I1441" i="9"/>
  <c r="H1441" i="9"/>
  <c r="G1441" i="9"/>
  <c r="F1441" i="9"/>
  <c r="E1441" i="9"/>
  <c r="D1441" i="9"/>
  <c r="C1441" i="9"/>
  <c r="I1440" i="9"/>
  <c r="H1440" i="9"/>
  <c r="G1440" i="9"/>
  <c r="F1440" i="9"/>
  <c r="E1440" i="9"/>
  <c r="D1440" i="9"/>
  <c r="C1440" i="9"/>
  <c r="K1439" i="9"/>
  <c r="I1439" i="9"/>
  <c r="H1439" i="9"/>
  <c r="G1439" i="9"/>
  <c r="F1439" i="9"/>
  <c r="E1439" i="9"/>
  <c r="D1439" i="9"/>
  <c r="C1439" i="9"/>
  <c r="I1438" i="9"/>
  <c r="H1438" i="9"/>
  <c r="G1438" i="9"/>
  <c r="F1438" i="9"/>
  <c r="E1438" i="9"/>
  <c r="D1438" i="9"/>
  <c r="C1438" i="9"/>
  <c r="K1437" i="9"/>
  <c r="I1437" i="9"/>
  <c r="H1437" i="9"/>
  <c r="G1437" i="9"/>
  <c r="F1437" i="9"/>
  <c r="E1437" i="9"/>
  <c r="D1437" i="9"/>
  <c r="C1437" i="9"/>
  <c r="K1436" i="9"/>
  <c r="I1436" i="9"/>
  <c r="H1436" i="9"/>
  <c r="G1436" i="9"/>
  <c r="F1436" i="9"/>
  <c r="E1436" i="9"/>
  <c r="D1436" i="9"/>
  <c r="C1436" i="9"/>
  <c r="K1435" i="9"/>
  <c r="I1435" i="9"/>
  <c r="H1435" i="9"/>
  <c r="G1435" i="9"/>
  <c r="F1435" i="9"/>
  <c r="E1435" i="9"/>
  <c r="D1435" i="9"/>
  <c r="C1435" i="9"/>
  <c r="K1434" i="9"/>
  <c r="I1434" i="9"/>
  <c r="H1434" i="9"/>
  <c r="G1434" i="9"/>
  <c r="F1434" i="9"/>
  <c r="E1434" i="9"/>
  <c r="D1434" i="9"/>
  <c r="C1434" i="9"/>
  <c r="K1433" i="9"/>
  <c r="I1433" i="9"/>
  <c r="H1433" i="9"/>
  <c r="G1433" i="9"/>
  <c r="F1433" i="9"/>
  <c r="E1433" i="9"/>
  <c r="D1433" i="9"/>
  <c r="C1433" i="9"/>
  <c r="K1432" i="9"/>
  <c r="I1432" i="9"/>
  <c r="H1432" i="9"/>
  <c r="G1432" i="9"/>
  <c r="F1432" i="9"/>
  <c r="E1432" i="9"/>
  <c r="D1432" i="9"/>
  <c r="C1432" i="9"/>
  <c r="I1431" i="9"/>
  <c r="H1431" i="9"/>
  <c r="G1431" i="9"/>
  <c r="F1431" i="9"/>
  <c r="E1431" i="9"/>
  <c r="D1431" i="9"/>
  <c r="C1431" i="9"/>
  <c r="K1430" i="9"/>
  <c r="I1430" i="9"/>
  <c r="H1430" i="9"/>
  <c r="G1430" i="9"/>
  <c r="F1430" i="9"/>
  <c r="E1430" i="9"/>
  <c r="D1430" i="9"/>
  <c r="C1430" i="9"/>
  <c r="K1429" i="9"/>
  <c r="I1429" i="9"/>
  <c r="H1429" i="9"/>
  <c r="G1429" i="9"/>
  <c r="F1429" i="9"/>
  <c r="E1429" i="9"/>
  <c r="D1429" i="9"/>
  <c r="C1429" i="9"/>
  <c r="K1428" i="9"/>
  <c r="I1428" i="9"/>
  <c r="H1428" i="9"/>
  <c r="G1428" i="9"/>
  <c r="F1428" i="9"/>
  <c r="E1428" i="9"/>
  <c r="D1428" i="9"/>
  <c r="C1428" i="9"/>
  <c r="K1427" i="9"/>
  <c r="I1427" i="9"/>
  <c r="H1427" i="9"/>
  <c r="G1427" i="9"/>
  <c r="F1427" i="9"/>
  <c r="E1427" i="9"/>
  <c r="D1427" i="9"/>
  <c r="C1427" i="9"/>
  <c r="I1426" i="9"/>
  <c r="H1426" i="9"/>
  <c r="G1426" i="9"/>
  <c r="F1426" i="9"/>
  <c r="E1426" i="9"/>
  <c r="D1426" i="9"/>
  <c r="C1426" i="9"/>
  <c r="K1425" i="9"/>
  <c r="I1425" i="9"/>
  <c r="H1425" i="9"/>
  <c r="G1425" i="9"/>
  <c r="F1425" i="9"/>
  <c r="E1425" i="9"/>
  <c r="D1425" i="9"/>
  <c r="C1425" i="9"/>
  <c r="K1424" i="9"/>
  <c r="I1424" i="9"/>
  <c r="H1424" i="9"/>
  <c r="G1424" i="9"/>
  <c r="F1424" i="9"/>
  <c r="E1424" i="9"/>
  <c r="D1424" i="9"/>
  <c r="C1424" i="9"/>
  <c r="K1423" i="9"/>
  <c r="I1423" i="9"/>
  <c r="H1423" i="9"/>
  <c r="G1423" i="9"/>
  <c r="F1423" i="9"/>
  <c r="E1423" i="9"/>
  <c r="D1423" i="9"/>
  <c r="C1423" i="9"/>
  <c r="I1422" i="9"/>
  <c r="H1422" i="9"/>
  <c r="G1422" i="9"/>
  <c r="F1422" i="9"/>
  <c r="E1422" i="9"/>
  <c r="D1422" i="9"/>
  <c r="C1422" i="9"/>
  <c r="K1421" i="9"/>
  <c r="I1421" i="9"/>
  <c r="H1421" i="9"/>
  <c r="G1421" i="9"/>
  <c r="F1421" i="9"/>
  <c r="E1421" i="9"/>
  <c r="D1421" i="9"/>
  <c r="C1421" i="9"/>
  <c r="K1420" i="9"/>
  <c r="I1420" i="9"/>
  <c r="H1420" i="9"/>
  <c r="G1420" i="9"/>
  <c r="F1420" i="9"/>
  <c r="E1420" i="9"/>
  <c r="D1420" i="9"/>
  <c r="C1420" i="9"/>
  <c r="K1419" i="9"/>
  <c r="I1419" i="9"/>
  <c r="H1419" i="9"/>
  <c r="G1419" i="9"/>
  <c r="F1419" i="9"/>
  <c r="E1419" i="9"/>
  <c r="D1419" i="9"/>
  <c r="C1419" i="9"/>
  <c r="K1418" i="9"/>
  <c r="I1418" i="9"/>
  <c r="H1418" i="9"/>
  <c r="G1418" i="9"/>
  <c r="F1418" i="9"/>
  <c r="E1418" i="9"/>
  <c r="D1418" i="9"/>
  <c r="C1418" i="9"/>
  <c r="K1417" i="9"/>
  <c r="I1417" i="9"/>
  <c r="H1417" i="9"/>
  <c r="G1417" i="9"/>
  <c r="F1417" i="9"/>
  <c r="E1417" i="9"/>
  <c r="D1417" i="9"/>
  <c r="C1417" i="9"/>
  <c r="K1416" i="9"/>
  <c r="I1416" i="9"/>
  <c r="H1416" i="9"/>
  <c r="G1416" i="9"/>
  <c r="F1416" i="9"/>
  <c r="E1416" i="9"/>
  <c r="D1416" i="9"/>
  <c r="C1416" i="9"/>
  <c r="K1415" i="9"/>
  <c r="I1415" i="9"/>
  <c r="H1415" i="9"/>
  <c r="G1415" i="9"/>
  <c r="F1415" i="9"/>
  <c r="E1415" i="9"/>
  <c r="D1415" i="9"/>
  <c r="C1415" i="9"/>
  <c r="K1414" i="9"/>
  <c r="I1414" i="9"/>
  <c r="H1414" i="9"/>
  <c r="G1414" i="9"/>
  <c r="F1414" i="9"/>
  <c r="E1414" i="9"/>
  <c r="D1414" i="9"/>
  <c r="C1414" i="9"/>
  <c r="K1413" i="9"/>
  <c r="I1413" i="9"/>
  <c r="H1413" i="9"/>
  <c r="G1413" i="9"/>
  <c r="F1413" i="9"/>
  <c r="E1413" i="9"/>
  <c r="D1413" i="9"/>
  <c r="C1413" i="9"/>
  <c r="K1412" i="9"/>
  <c r="I1412" i="9"/>
  <c r="H1412" i="9"/>
  <c r="G1412" i="9"/>
  <c r="F1412" i="9"/>
  <c r="E1412" i="9"/>
  <c r="D1412" i="9"/>
  <c r="C1412" i="9"/>
  <c r="K1411" i="9"/>
  <c r="I1411" i="9"/>
  <c r="H1411" i="9"/>
  <c r="G1411" i="9"/>
  <c r="F1411" i="9"/>
  <c r="E1411" i="9"/>
  <c r="D1411" i="9"/>
  <c r="C1411" i="9"/>
  <c r="I1410" i="9"/>
  <c r="H1410" i="9"/>
  <c r="G1410" i="9"/>
  <c r="F1410" i="9"/>
  <c r="E1410" i="9"/>
  <c r="D1410" i="9"/>
  <c r="C1410" i="9"/>
  <c r="K1409" i="9"/>
  <c r="I1409" i="9"/>
  <c r="H1409" i="9"/>
  <c r="G1409" i="9"/>
  <c r="F1409" i="9"/>
  <c r="E1409" i="9"/>
  <c r="D1409" i="9"/>
  <c r="C1409" i="9"/>
  <c r="K1408" i="9"/>
  <c r="I1408" i="9"/>
  <c r="H1408" i="9"/>
  <c r="G1408" i="9"/>
  <c r="F1408" i="9"/>
  <c r="E1408" i="9"/>
  <c r="D1408" i="9"/>
  <c r="C1408" i="9"/>
  <c r="K1407" i="9"/>
  <c r="I1407" i="9"/>
  <c r="H1407" i="9"/>
  <c r="G1407" i="9"/>
  <c r="F1407" i="9"/>
  <c r="E1407" i="9"/>
  <c r="D1407" i="9"/>
  <c r="C1407" i="9"/>
  <c r="K1406" i="9"/>
  <c r="I1406" i="9"/>
  <c r="H1406" i="9"/>
  <c r="G1406" i="9"/>
  <c r="F1406" i="9"/>
  <c r="E1406" i="9"/>
  <c r="D1406" i="9"/>
  <c r="C1406" i="9"/>
  <c r="K1405" i="9"/>
  <c r="I1405" i="9"/>
  <c r="H1405" i="9"/>
  <c r="G1405" i="9"/>
  <c r="F1405" i="9"/>
  <c r="E1405" i="9"/>
  <c r="D1405" i="9"/>
  <c r="C1405" i="9"/>
  <c r="K1404" i="9"/>
  <c r="I1404" i="9"/>
  <c r="H1404" i="9"/>
  <c r="G1404" i="9"/>
  <c r="F1404" i="9"/>
  <c r="E1404" i="9"/>
  <c r="D1404" i="9"/>
  <c r="C1404" i="9"/>
  <c r="K1403" i="9"/>
  <c r="I1403" i="9"/>
  <c r="H1403" i="9"/>
  <c r="G1403" i="9"/>
  <c r="F1403" i="9"/>
  <c r="E1403" i="9"/>
  <c r="D1403" i="9"/>
  <c r="C1403" i="9"/>
  <c r="K1402" i="9"/>
  <c r="I1402" i="9"/>
  <c r="H1402" i="9"/>
  <c r="G1402" i="9"/>
  <c r="F1402" i="9"/>
  <c r="E1402" i="9"/>
  <c r="D1402" i="9"/>
  <c r="C1402" i="9"/>
  <c r="K1401" i="9"/>
  <c r="I1401" i="9"/>
  <c r="H1401" i="9"/>
  <c r="G1401" i="9"/>
  <c r="F1401" i="9"/>
  <c r="E1401" i="9"/>
  <c r="D1401" i="9"/>
  <c r="C1401" i="9"/>
  <c r="K1400" i="9"/>
  <c r="I1400" i="9"/>
  <c r="H1400" i="9"/>
  <c r="G1400" i="9"/>
  <c r="F1400" i="9"/>
  <c r="E1400" i="9"/>
  <c r="D1400" i="9"/>
  <c r="C1400" i="9"/>
  <c r="I1399" i="9"/>
  <c r="H1399" i="9"/>
  <c r="G1399" i="9"/>
  <c r="F1399" i="9"/>
  <c r="E1399" i="9"/>
  <c r="D1399" i="9"/>
  <c r="C1399" i="9"/>
  <c r="K1398" i="9"/>
  <c r="I1398" i="9"/>
  <c r="H1398" i="9"/>
  <c r="G1398" i="9"/>
  <c r="F1398" i="9"/>
  <c r="E1398" i="9"/>
  <c r="D1398" i="9"/>
  <c r="C1398" i="9"/>
  <c r="K1397" i="9"/>
  <c r="I1397" i="9"/>
  <c r="H1397" i="9"/>
  <c r="G1397" i="9"/>
  <c r="F1397" i="9"/>
  <c r="E1397" i="9"/>
  <c r="D1397" i="9"/>
  <c r="C1397" i="9"/>
  <c r="K1396" i="9"/>
  <c r="I1396" i="9"/>
  <c r="H1396" i="9"/>
  <c r="G1396" i="9"/>
  <c r="F1396" i="9"/>
  <c r="E1396" i="9"/>
  <c r="D1396" i="9"/>
  <c r="C1396" i="9"/>
  <c r="K1395" i="9"/>
  <c r="I1395" i="9"/>
  <c r="H1395" i="9"/>
  <c r="G1395" i="9"/>
  <c r="F1395" i="9"/>
  <c r="E1395" i="9"/>
  <c r="D1395" i="9"/>
  <c r="C1395" i="9"/>
  <c r="K1394" i="9"/>
  <c r="I1394" i="9"/>
  <c r="H1394" i="9"/>
  <c r="G1394" i="9"/>
  <c r="F1394" i="9"/>
  <c r="E1394" i="9"/>
  <c r="D1394" i="9"/>
  <c r="C1394" i="9"/>
  <c r="K1393" i="9"/>
  <c r="I1393" i="9"/>
  <c r="H1393" i="9"/>
  <c r="G1393" i="9"/>
  <c r="F1393" i="9"/>
  <c r="E1393" i="9"/>
  <c r="D1393" i="9"/>
  <c r="C1393" i="9"/>
  <c r="K1392" i="9"/>
  <c r="I1392" i="9"/>
  <c r="H1392" i="9"/>
  <c r="G1392" i="9"/>
  <c r="F1392" i="9"/>
  <c r="E1392" i="9"/>
  <c r="D1392" i="9"/>
  <c r="C1392" i="9"/>
  <c r="K1391" i="9"/>
  <c r="I1391" i="9"/>
  <c r="H1391" i="9"/>
  <c r="G1391" i="9"/>
  <c r="F1391" i="9"/>
  <c r="E1391" i="9"/>
  <c r="D1391" i="9"/>
  <c r="C1391" i="9"/>
  <c r="K1390" i="9"/>
  <c r="I1390" i="9"/>
  <c r="H1390" i="9"/>
  <c r="G1390" i="9"/>
  <c r="F1390" i="9"/>
  <c r="E1390" i="9"/>
  <c r="D1390" i="9"/>
  <c r="C1390" i="9"/>
  <c r="K1389" i="9"/>
  <c r="I1389" i="9"/>
  <c r="H1389" i="9"/>
  <c r="G1389" i="9"/>
  <c r="F1389" i="9"/>
  <c r="E1389" i="9"/>
  <c r="D1389" i="9"/>
  <c r="C1389" i="9"/>
  <c r="K1388" i="9"/>
  <c r="I1388" i="9"/>
  <c r="H1388" i="9"/>
  <c r="G1388" i="9"/>
  <c r="F1388" i="9"/>
  <c r="E1388" i="9"/>
  <c r="D1388" i="9"/>
  <c r="C1388" i="9"/>
  <c r="K1387" i="9"/>
  <c r="I1387" i="9"/>
  <c r="H1387" i="9"/>
  <c r="G1387" i="9"/>
  <c r="F1387" i="9"/>
  <c r="E1387" i="9"/>
  <c r="D1387" i="9"/>
  <c r="C1387" i="9"/>
  <c r="K1386" i="9"/>
  <c r="I1386" i="9"/>
  <c r="H1386" i="9"/>
  <c r="G1386" i="9"/>
  <c r="F1386" i="9"/>
  <c r="E1386" i="9"/>
  <c r="D1386" i="9"/>
  <c r="C1386" i="9"/>
  <c r="I1385" i="9"/>
  <c r="H1385" i="9"/>
  <c r="G1385" i="9"/>
  <c r="F1385" i="9"/>
  <c r="E1385" i="9"/>
  <c r="D1385" i="9"/>
  <c r="C1385" i="9"/>
  <c r="K1384" i="9"/>
  <c r="I1384" i="9"/>
  <c r="H1384" i="9"/>
  <c r="G1384" i="9"/>
  <c r="F1384" i="9"/>
  <c r="E1384" i="9"/>
  <c r="D1384" i="9"/>
  <c r="C1384" i="9"/>
  <c r="K1383" i="9"/>
  <c r="I1383" i="9"/>
  <c r="H1383" i="9"/>
  <c r="G1383" i="9"/>
  <c r="F1383" i="9"/>
  <c r="E1383" i="9"/>
  <c r="D1383" i="9"/>
  <c r="C1383" i="9"/>
  <c r="K1382" i="9"/>
  <c r="I1382" i="9"/>
  <c r="H1382" i="9"/>
  <c r="G1382" i="9"/>
  <c r="F1382" i="9"/>
  <c r="E1382" i="9"/>
  <c r="D1382" i="9"/>
  <c r="C1382" i="9"/>
  <c r="K1381" i="9"/>
  <c r="I1381" i="9"/>
  <c r="H1381" i="9"/>
  <c r="G1381" i="9"/>
  <c r="F1381" i="9"/>
  <c r="E1381" i="9"/>
  <c r="D1381" i="9"/>
  <c r="C1381" i="9"/>
  <c r="K1380" i="9"/>
  <c r="I1380" i="9"/>
  <c r="H1380" i="9"/>
  <c r="G1380" i="9"/>
  <c r="F1380" i="9"/>
  <c r="E1380" i="9"/>
  <c r="D1380" i="9"/>
  <c r="C1380" i="9"/>
  <c r="K1379" i="9"/>
  <c r="I1379" i="9"/>
  <c r="H1379" i="9"/>
  <c r="G1379" i="9"/>
  <c r="F1379" i="9"/>
  <c r="E1379" i="9"/>
  <c r="D1379" i="9"/>
  <c r="C1379" i="9"/>
  <c r="K1378" i="9"/>
  <c r="I1378" i="9"/>
  <c r="H1378" i="9"/>
  <c r="G1378" i="9"/>
  <c r="F1378" i="9"/>
  <c r="E1378" i="9"/>
  <c r="D1378" i="9"/>
  <c r="C1378" i="9"/>
  <c r="K1377" i="9"/>
  <c r="I1377" i="9"/>
  <c r="H1377" i="9"/>
  <c r="G1377" i="9"/>
  <c r="F1377" i="9"/>
  <c r="E1377" i="9"/>
  <c r="D1377" i="9"/>
  <c r="C1377" i="9"/>
  <c r="K1376" i="9"/>
  <c r="I1376" i="9"/>
  <c r="H1376" i="9"/>
  <c r="G1376" i="9"/>
  <c r="F1376" i="9"/>
  <c r="E1376" i="9"/>
  <c r="D1376" i="9"/>
  <c r="C1376" i="9"/>
  <c r="K1375" i="9"/>
  <c r="I1375" i="9"/>
  <c r="H1375" i="9"/>
  <c r="G1375" i="9"/>
  <c r="F1375" i="9"/>
  <c r="E1375" i="9"/>
  <c r="D1375" i="9"/>
  <c r="C1375" i="9"/>
  <c r="K1374" i="9"/>
  <c r="I1374" i="9"/>
  <c r="H1374" i="9"/>
  <c r="G1374" i="9"/>
  <c r="F1374" i="9"/>
  <c r="E1374" i="9"/>
  <c r="D1374" i="9"/>
  <c r="C1374" i="9"/>
  <c r="K1373" i="9"/>
  <c r="I1373" i="9"/>
  <c r="H1373" i="9"/>
  <c r="G1373" i="9"/>
  <c r="F1373" i="9"/>
  <c r="E1373" i="9"/>
  <c r="D1373" i="9"/>
  <c r="C1373" i="9"/>
  <c r="K1372" i="9"/>
  <c r="I1372" i="9"/>
  <c r="H1372" i="9"/>
  <c r="G1372" i="9"/>
  <c r="F1372" i="9"/>
  <c r="E1372" i="9"/>
  <c r="D1372" i="9"/>
  <c r="C1372" i="9"/>
  <c r="K1371" i="9"/>
  <c r="I1371" i="9"/>
  <c r="H1371" i="9"/>
  <c r="G1371" i="9"/>
  <c r="F1371" i="9"/>
  <c r="E1371" i="9"/>
  <c r="D1371" i="9"/>
  <c r="C1371" i="9"/>
  <c r="K1370" i="9"/>
  <c r="I1370" i="9"/>
  <c r="H1370" i="9"/>
  <c r="G1370" i="9"/>
  <c r="F1370" i="9"/>
  <c r="E1370" i="9"/>
  <c r="D1370" i="9"/>
  <c r="C1370" i="9"/>
  <c r="K1369" i="9"/>
  <c r="I1369" i="9"/>
  <c r="H1369" i="9"/>
  <c r="G1369" i="9"/>
  <c r="F1369" i="9"/>
  <c r="E1369" i="9"/>
  <c r="D1369" i="9"/>
  <c r="C1369" i="9"/>
  <c r="K1368" i="9"/>
  <c r="I1368" i="9"/>
  <c r="H1368" i="9"/>
  <c r="G1368" i="9"/>
  <c r="F1368" i="9"/>
  <c r="E1368" i="9"/>
  <c r="D1368" i="9"/>
  <c r="C1368" i="9"/>
  <c r="K1367" i="9"/>
  <c r="I1367" i="9"/>
  <c r="H1367" i="9"/>
  <c r="G1367" i="9"/>
  <c r="F1367" i="9"/>
  <c r="E1367" i="9"/>
  <c r="D1367" i="9"/>
  <c r="C1367" i="9"/>
  <c r="K1366" i="9"/>
  <c r="I1366" i="9"/>
  <c r="H1366" i="9"/>
  <c r="G1366" i="9"/>
  <c r="F1366" i="9"/>
  <c r="E1366" i="9"/>
  <c r="D1366" i="9"/>
  <c r="C1366" i="9"/>
  <c r="K1365" i="9"/>
  <c r="I1365" i="9"/>
  <c r="H1365" i="9"/>
  <c r="G1365" i="9"/>
  <c r="F1365" i="9"/>
  <c r="E1365" i="9"/>
  <c r="D1365" i="9"/>
  <c r="C1365" i="9"/>
  <c r="K1364" i="9"/>
  <c r="I1364" i="9"/>
  <c r="H1364" i="9"/>
  <c r="G1364" i="9"/>
  <c r="F1364" i="9"/>
  <c r="E1364" i="9"/>
  <c r="D1364" i="9"/>
  <c r="C1364" i="9"/>
  <c r="I1363" i="9"/>
  <c r="H1363" i="9"/>
  <c r="G1363" i="9"/>
  <c r="F1363" i="9"/>
  <c r="E1363" i="9"/>
  <c r="D1363" i="9"/>
  <c r="C1363" i="9"/>
  <c r="K1362" i="9"/>
  <c r="I1362" i="9"/>
  <c r="H1362" i="9"/>
  <c r="G1362" i="9"/>
  <c r="F1362" i="9"/>
  <c r="E1362" i="9"/>
  <c r="D1362" i="9"/>
  <c r="C1362" i="9"/>
  <c r="K1361" i="9"/>
  <c r="I1361" i="9"/>
  <c r="H1361" i="9"/>
  <c r="G1361" i="9"/>
  <c r="F1361" i="9"/>
  <c r="E1361" i="9"/>
  <c r="D1361" i="9"/>
  <c r="C1361" i="9"/>
  <c r="K1360" i="9"/>
  <c r="I1360" i="9"/>
  <c r="H1360" i="9"/>
  <c r="G1360" i="9"/>
  <c r="F1360" i="9"/>
  <c r="E1360" i="9"/>
  <c r="D1360" i="9"/>
  <c r="C1360" i="9"/>
  <c r="K1359" i="9"/>
  <c r="I1359" i="9"/>
  <c r="H1359" i="9"/>
  <c r="G1359" i="9"/>
  <c r="F1359" i="9"/>
  <c r="E1359" i="9"/>
  <c r="D1359" i="9"/>
  <c r="C1359" i="9"/>
  <c r="K1358" i="9"/>
  <c r="I1358" i="9"/>
  <c r="H1358" i="9"/>
  <c r="G1358" i="9"/>
  <c r="F1358" i="9"/>
  <c r="E1358" i="9"/>
  <c r="D1358" i="9"/>
  <c r="C1358" i="9"/>
  <c r="K1357" i="9"/>
  <c r="I1357" i="9"/>
  <c r="H1357" i="9"/>
  <c r="G1357" i="9"/>
  <c r="F1357" i="9"/>
  <c r="E1357" i="9"/>
  <c r="D1357" i="9"/>
  <c r="C1357" i="9"/>
  <c r="K1356" i="9"/>
  <c r="I1356" i="9"/>
  <c r="H1356" i="9"/>
  <c r="G1356" i="9"/>
  <c r="F1356" i="9"/>
  <c r="E1356" i="9"/>
  <c r="D1356" i="9"/>
  <c r="C1356" i="9"/>
  <c r="K1355" i="9"/>
  <c r="I1355" i="9"/>
  <c r="H1355" i="9"/>
  <c r="G1355" i="9"/>
  <c r="F1355" i="9"/>
  <c r="E1355" i="9"/>
  <c r="D1355" i="9"/>
  <c r="C1355" i="9"/>
  <c r="K1354" i="9"/>
  <c r="I1354" i="9"/>
  <c r="H1354" i="9"/>
  <c r="G1354" i="9"/>
  <c r="F1354" i="9"/>
  <c r="E1354" i="9"/>
  <c r="D1354" i="9"/>
  <c r="C1354" i="9"/>
  <c r="I1353" i="9"/>
  <c r="H1353" i="9"/>
  <c r="G1353" i="9"/>
  <c r="F1353" i="9"/>
  <c r="E1353" i="9"/>
  <c r="D1353" i="9"/>
  <c r="C1353" i="9"/>
  <c r="K1352" i="9"/>
  <c r="I1352" i="9"/>
  <c r="H1352" i="9"/>
  <c r="G1352" i="9"/>
  <c r="F1352" i="9"/>
  <c r="E1352" i="9"/>
  <c r="D1352" i="9"/>
  <c r="C1352" i="9"/>
  <c r="K1351" i="9"/>
  <c r="I1351" i="9"/>
  <c r="H1351" i="9"/>
  <c r="G1351" i="9"/>
  <c r="F1351" i="9"/>
  <c r="E1351" i="9"/>
  <c r="D1351" i="9"/>
  <c r="C1351" i="9"/>
  <c r="K1350" i="9"/>
  <c r="I1350" i="9"/>
  <c r="H1350" i="9"/>
  <c r="G1350" i="9"/>
  <c r="F1350" i="9"/>
  <c r="E1350" i="9"/>
  <c r="D1350" i="9"/>
  <c r="C1350" i="9"/>
  <c r="K1349" i="9"/>
  <c r="I1349" i="9"/>
  <c r="H1349" i="9"/>
  <c r="G1349" i="9"/>
  <c r="F1349" i="9"/>
  <c r="E1349" i="9"/>
  <c r="D1349" i="9"/>
  <c r="C1349" i="9"/>
  <c r="I1348" i="9"/>
  <c r="H1348" i="9"/>
  <c r="G1348" i="9"/>
  <c r="F1348" i="9"/>
  <c r="E1348" i="9"/>
  <c r="D1348" i="9"/>
  <c r="C1348" i="9"/>
  <c r="K1347" i="9"/>
  <c r="I1347" i="9"/>
  <c r="H1347" i="9"/>
  <c r="G1347" i="9"/>
  <c r="F1347" i="9"/>
  <c r="E1347" i="9"/>
  <c r="D1347" i="9"/>
  <c r="C1347" i="9"/>
  <c r="K1346" i="9"/>
  <c r="I1346" i="9"/>
  <c r="H1346" i="9"/>
  <c r="G1346" i="9"/>
  <c r="F1346" i="9"/>
  <c r="E1346" i="9"/>
  <c r="D1346" i="9"/>
  <c r="C1346" i="9"/>
  <c r="K1345" i="9"/>
  <c r="I1345" i="9"/>
  <c r="H1345" i="9"/>
  <c r="G1345" i="9"/>
  <c r="F1345" i="9"/>
  <c r="E1345" i="9"/>
  <c r="D1345" i="9"/>
  <c r="C1345" i="9"/>
  <c r="K1344" i="9"/>
  <c r="I1344" i="9"/>
  <c r="H1344" i="9"/>
  <c r="G1344" i="9"/>
  <c r="F1344" i="9"/>
  <c r="E1344" i="9"/>
  <c r="D1344" i="9"/>
  <c r="C1344" i="9"/>
  <c r="K1343" i="9"/>
  <c r="I1343" i="9"/>
  <c r="H1343" i="9"/>
  <c r="G1343" i="9"/>
  <c r="F1343" i="9"/>
  <c r="E1343" i="9"/>
  <c r="D1343" i="9"/>
  <c r="C1343" i="9"/>
  <c r="I1342" i="9"/>
  <c r="H1342" i="9"/>
  <c r="G1342" i="9"/>
  <c r="F1342" i="9"/>
  <c r="E1342" i="9"/>
  <c r="D1342" i="9"/>
  <c r="C1342" i="9"/>
  <c r="K1341" i="9"/>
  <c r="I1341" i="9"/>
  <c r="H1341" i="9"/>
  <c r="G1341" i="9"/>
  <c r="F1341" i="9"/>
  <c r="E1341" i="9"/>
  <c r="D1341" i="9"/>
  <c r="C1341" i="9"/>
  <c r="K1340" i="9"/>
  <c r="I1340" i="9"/>
  <c r="H1340" i="9"/>
  <c r="G1340" i="9"/>
  <c r="F1340" i="9"/>
  <c r="E1340" i="9"/>
  <c r="D1340" i="9"/>
  <c r="C1340" i="9"/>
  <c r="K1339" i="9"/>
  <c r="I1339" i="9"/>
  <c r="H1339" i="9"/>
  <c r="G1339" i="9"/>
  <c r="F1339" i="9"/>
  <c r="E1339" i="9"/>
  <c r="D1339" i="9"/>
  <c r="C1339" i="9"/>
  <c r="K1338" i="9"/>
  <c r="I1338" i="9"/>
  <c r="H1338" i="9"/>
  <c r="G1338" i="9"/>
  <c r="F1338" i="9"/>
  <c r="E1338" i="9"/>
  <c r="D1338" i="9"/>
  <c r="C1338" i="9"/>
  <c r="K1337" i="9"/>
  <c r="I1337" i="9"/>
  <c r="H1337" i="9"/>
  <c r="G1337" i="9"/>
  <c r="F1337" i="9"/>
  <c r="E1337" i="9"/>
  <c r="D1337" i="9"/>
  <c r="C1337" i="9"/>
  <c r="K1336" i="9"/>
  <c r="I1336" i="9"/>
  <c r="H1336" i="9"/>
  <c r="G1336" i="9"/>
  <c r="F1336" i="9"/>
  <c r="E1336" i="9"/>
  <c r="D1336" i="9"/>
  <c r="C1336" i="9"/>
  <c r="K1335" i="9"/>
  <c r="I1335" i="9"/>
  <c r="H1335" i="9"/>
  <c r="G1335" i="9"/>
  <c r="F1335" i="9"/>
  <c r="E1335" i="9"/>
  <c r="D1335" i="9"/>
  <c r="C1335" i="9"/>
  <c r="K1334" i="9"/>
  <c r="I1334" i="9"/>
  <c r="H1334" i="9"/>
  <c r="G1334" i="9"/>
  <c r="F1334" i="9"/>
  <c r="E1334" i="9"/>
  <c r="D1334" i="9"/>
  <c r="C1334" i="9"/>
  <c r="K1333" i="9"/>
  <c r="I1333" i="9"/>
  <c r="H1333" i="9"/>
  <c r="G1333" i="9"/>
  <c r="F1333" i="9"/>
  <c r="E1333" i="9"/>
  <c r="D1333" i="9"/>
  <c r="C1333" i="9"/>
  <c r="K1332" i="9"/>
  <c r="I1332" i="9"/>
  <c r="H1332" i="9"/>
  <c r="G1332" i="9"/>
  <c r="F1332" i="9"/>
  <c r="E1332" i="9"/>
  <c r="D1332" i="9"/>
  <c r="C1332" i="9"/>
  <c r="K1331" i="9"/>
  <c r="I1331" i="9"/>
  <c r="H1331" i="9"/>
  <c r="G1331" i="9"/>
  <c r="F1331" i="9"/>
  <c r="E1331" i="9"/>
  <c r="D1331" i="9"/>
  <c r="C1331" i="9"/>
  <c r="I1330" i="9"/>
  <c r="H1330" i="9"/>
  <c r="G1330" i="9"/>
  <c r="F1330" i="9"/>
  <c r="E1330" i="9"/>
  <c r="D1330" i="9"/>
  <c r="C1330" i="9"/>
  <c r="K1329" i="9"/>
  <c r="I1329" i="9"/>
  <c r="H1329" i="9"/>
  <c r="G1329" i="9"/>
  <c r="F1329" i="9"/>
  <c r="E1329" i="9"/>
  <c r="D1329" i="9"/>
  <c r="C1329" i="9"/>
  <c r="I1328" i="9"/>
  <c r="H1328" i="9"/>
  <c r="G1328" i="9"/>
  <c r="F1328" i="9"/>
  <c r="E1328" i="9"/>
  <c r="D1328" i="9"/>
  <c r="C1328" i="9"/>
  <c r="K1327" i="9"/>
  <c r="I1327" i="9"/>
  <c r="H1327" i="9"/>
  <c r="G1327" i="9"/>
  <c r="F1327" i="9"/>
  <c r="E1327" i="9"/>
  <c r="D1327" i="9"/>
  <c r="C1327" i="9"/>
  <c r="K1326" i="9"/>
  <c r="I1326" i="9"/>
  <c r="H1326" i="9"/>
  <c r="G1326" i="9"/>
  <c r="F1326" i="9"/>
  <c r="E1326" i="9"/>
  <c r="D1326" i="9"/>
  <c r="C1326" i="9"/>
  <c r="K1325" i="9"/>
  <c r="I1325" i="9"/>
  <c r="H1325" i="9"/>
  <c r="G1325" i="9"/>
  <c r="F1325" i="9"/>
  <c r="E1325" i="9"/>
  <c r="D1325" i="9"/>
  <c r="C1325" i="9"/>
  <c r="I1324" i="9"/>
  <c r="H1324" i="9"/>
  <c r="G1324" i="9"/>
  <c r="F1324" i="9"/>
  <c r="E1324" i="9"/>
  <c r="D1324" i="9"/>
  <c r="C1324" i="9"/>
  <c r="K1323" i="9"/>
  <c r="I1323" i="9"/>
  <c r="H1323" i="9"/>
  <c r="G1323" i="9"/>
  <c r="F1323" i="9"/>
  <c r="E1323" i="9"/>
  <c r="D1323" i="9"/>
  <c r="C1323" i="9"/>
  <c r="I1322" i="9"/>
  <c r="H1322" i="9"/>
  <c r="G1322" i="9"/>
  <c r="F1322" i="9"/>
  <c r="E1322" i="9"/>
  <c r="D1322" i="9"/>
  <c r="C1322" i="9"/>
  <c r="K1321" i="9"/>
  <c r="I1321" i="9"/>
  <c r="H1321" i="9"/>
  <c r="G1321" i="9"/>
  <c r="F1321" i="9"/>
  <c r="E1321" i="9"/>
  <c r="D1321" i="9"/>
  <c r="C1321" i="9"/>
  <c r="I1320" i="9"/>
  <c r="H1320" i="9"/>
  <c r="G1320" i="9"/>
  <c r="F1320" i="9"/>
  <c r="E1320" i="9"/>
  <c r="D1320" i="9"/>
  <c r="C1320" i="9"/>
  <c r="K1319" i="9"/>
  <c r="I1319" i="9"/>
  <c r="H1319" i="9"/>
  <c r="G1319" i="9"/>
  <c r="F1319" i="9"/>
  <c r="E1319" i="9"/>
  <c r="D1319" i="9"/>
  <c r="C1319" i="9"/>
  <c r="K1318" i="9"/>
  <c r="I1318" i="9"/>
  <c r="H1318" i="9"/>
  <c r="G1318" i="9"/>
  <c r="F1318" i="9"/>
  <c r="E1318" i="9"/>
  <c r="D1318" i="9"/>
  <c r="C1318" i="9"/>
  <c r="K1317" i="9"/>
  <c r="I1317" i="9"/>
  <c r="H1317" i="9"/>
  <c r="G1317" i="9"/>
  <c r="F1317" i="9"/>
  <c r="E1317" i="9"/>
  <c r="D1317" i="9"/>
  <c r="C1317" i="9"/>
  <c r="K1316" i="9"/>
  <c r="I1316" i="9"/>
  <c r="H1316" i="9"/>
  <c r="G1316" i="9"/>
  <c r="F1316" i="9"/>
  <c r="E1316" i="9"/>
  <c r="D1316" i="9"/>
  <c r="C1316" i="9"/>
  <c r="K1315" i="9"/>
  <c r="I1315" i="9"/>
  <c r="H1315" i="9"/>
  <c r="G1315" i="9"/>
  <c r="F1315" i="9"/>
  <c r="E1315" i="9"/>
  <c r="D1315" i="9"/>
  <c r="C1315" i="9"/>
  <c r="K1314" i="9"/>
  <c r="I1314" i="9"/>
  <c r="H1314" i="9"/>
  <c r="G1314" i="9"/>
  <c r="F1314" i="9"/>
  <c r="E1314" i="9"/>
  <c r="D1314" i="9"/>
  <c r="C1314" i="9"/>
  <c r="K1313" i="9"/>
  <c r="I1313" i="9"/>
  <c r="H1313" i="9"/>
  <c r="G1313" i="9"/>
  <c r="F1313" i="9"/>
  <c r="E1313" i="9"/>
  <c r="D1313" i="9"/>
  <c r="C1313" i="9"/>
  <c r="K1312" i="9"/>
  <c r="I1312" i="9"/>
  <c r="H1312" i="9"/>
  <c r="G1312" i="9"/>
  <c r="F1312" i="9"/>
  <c r="E1312" i="9"/>
  <c r="D1312" i="9"/>
  <c r="C1312" i="9"/>
  <c r="I1311" i="9"/>
  <c r="H1311" i="9"/>
  <c r="G1311" i="9"/>
  <c r="F1311" i="9"/>
  <c r="E1311" i="9"/>
  <c r="D1311" i="9"/>
  <c r="C1311" i="9"/>
  <c r="K1310" i="9"/>
  <c r="I1310" i="9"/>
  <c r="H1310" i="9"/>
  <c r="G1310" i="9"/>
  <c r="F1310" i="9"/>
  <c r="E1310" i="9"/>
  <c r="D1310" i="9"/>
  <c r="C1310" i="9"/>
  <c r="K1309" i="9"/>
  <c r="I1309" i="9"/>
  <c r="H1309" i="9"/>
  <c r="G1309" i="9"/>
  <c r="F1309" i="9"/>
  <c r="E1309" i="9"/>
  <c r="D1309" i="9"/>
  <c r="C1309" i="9"/>
  <c r="I1308" i="9"/>
  <c r="H1308" i="9"/>
  <c r="G1308" i="9"/>
  <c r="F1308" i="9"/>
  <c r="E1308" i="9"/>
  <c r="D1308" i="9"/>
  <c r="C1308" i="9"/>
  <c r="K1307" i="9"/>
  <c r="I1307" i="9"/>
  <c r="H1307" i="9"/>
  <c r="G1307" i="9"/>
  <c r="F1307" i="9"/>
  <c r="E1307" i="9"/>
  <c r="D1307" i="9"/>
  <c r="C1307" i="9"/>
  <c r="K1306" i="9"/>
  <c r="I1306" i="9"/>
  <c r="H1306" i="9"/>
  <c r="G1306" i="9"/>
  <c r="F1306" i="9"/>
  <c r="E1306" i="9"/>
  <c r="D1306" i="9"/>
  <c r="C1306" i="9"/>
  <c r="I1305" i="9"/>
  <c r="H1305" i="9"/>
  <c r="G1305" i="9"/>
  <c r="F1305" i="9"/>
  <c r="E1305" i="9"/>
  <c r="D1305" i="9"/>
  <c r="C1305" i="9"/>
  <c r="K1304" i="9"/>
  <c r="I1304" i="9"/>
  <c r="H1304" i="9"/>
  <c r="G1304" i="9"/>
  <c r="F1304" i="9"/>
  <c r="E1304" i="9"/>
  <c r="D1304" i="9"/>
  <c r="C1304" i="9"/>
  <c r="K1303" i="9"/>
  <c r="I1303" i="9"/>
  <c r="H1303" i="9"/>
  <c r="G1303" i="9"/>
  <c r="F1303" i="9"/>
  <c r="E1303" i="9"/>
  <c r="D1303" i="9"/>
  <c r="C1303" i="9"/>
  <c r="K1302" i="9"/>
  <c r="I1302" i="9"/>
  <c r="H1302" i="9"/>
  <c r="G1302" i="9"/>
  <c r="F1302" i="9"/>
  <c r="E1302" i="9"/>
  <c r="D1302" i="9"/>
  <c r="C1302" i="9"/>
  <c r="I1301" i="9"/>
  <c r="H1301" i="9"/>
  <c r="G1301" i="9"/>
  <c r="F1301" i="9"/>
  <c r="E1301" i="9"/>
  <c r="D1301" i="9"/>
  <c r="C1301" i="9"/>
  <c r="I1300" i="9"/>
  <c r="H1300" i="9"/>
  <c r="G1300" i="9"/>
  <c r="F1300" i="9"/>
  <c r="E1300" i="9"/>
  <c r="D1300" i="9"/>
  <c r="C1300" i="9"/>
  <c r="I1299" i="9"/>
  <c r="H1299" i="9"/>
  <c r="G1299" i="9"/>
  <c r="F1299" i="9"/>
  <c r="E1299" i="9"/>
  <c r="D1299" i="9"/>
  <c r="C1299" i="9"/>
  <c r="K1298" i="9"/>
  <c r="I1298" i="9"/>
  <c r="H1298" i="9"/>
  <c r="G1298" i="9"/>
  <c r="F1298" i="9"/>
  <c r="E1298" i="9"/>
  <c r="D1298" i="9"/>
  <c r="C1298" i="9"/>
  <c r="K1297" i="9"/>
  <c r="I1297" i="9"/>
  <c r="H1297" i="9"/>
  <c r="G1297" i="9"/>
  <c r="F1297" i="9"/>
  <c r="E1297" i="9"/>
  <c r="D1297" i="9"/>
  <c r="C1297" i="9"/>
  <c r="K1296" i="9"/>
  <c r="I1296" i="9"/>
  <c r="H1296" i="9"/>
  <c r="G1296" i="9"/>
  <c r="F1296" i="9"/>
  <c r="E1296" i="9"/>
  <c r="D1296" i="9"/>
  <c r="C1296" i="9"/>
  <c r="K1295" i="9"/>
  <c r="I1295" i="9"/>
  <c r="H1295" i="9"/>
  <c r="G1295" i="9"/>
  <c r="F1295" i="9"/>
  <c r="E1295" i="9"/>
  <c r="D1295" i="9"/>
  <c r="C1295" i="9"/>
  <c r="K1294" i="9"/>
  <c r="I1294" i="9"/>
  <c r="H1294" i="9"/>
  <c r="G1294" i="9"/>
  <c r="F1294" i="9"/>
  <c r="E1294" i="9"/>
  <c r="D1294" i="9"/>
  <c r="C1294" i="9"/>
  <c r="K1293" i="9"/>
  <c r="I1293" i="9"/>
  <c r="H1293" i="9"/>
  <c r="G1293" i="9"/>
  <c r="F1293" i="9"/>
  <c r="E1293" i="9"/>
  <c r="D1293" i="9"/>
  <c r="C1293" i="9"/>
  <c r="K1292" i="9"/>
  <c r="I1292" i="9"/>
  <c r="H1292" i="9"/>
  <c r="G1292" i="9"/>
  <c r="F1292" i="9"/>
  <c r="E1292" i="9"/>
  <c r="D1292" i="9"/>
  <c r="C1292" i="9"/>
  <c r="K1291" i="9"/>
  <c r="I1291" i="9"/>
  <c r="H1291" i="9"/>
  <c r="G1291" i="9"/>
  <c r="F1291" i="9"/>
  <c r="E1291" i="9"/>
  <c r="D1291" i="9"/>
  <c r="C1291" i="9"/>
  <c r="K1290" i="9"/>
  <c r="I1290" i="9"/>
  <c r="H1290" i="9"/>
  <c r="G1290" i="9"/>
  <c r="F1290" i="9"/>
  <c r="E1290" i="9"/>
  <c r="D1290" i="9"/>
  <c r="C1290" i="9"/>
  <c r="K1289" i="9"/>
  <c r="I1289" i="9"/>
  <c r="H1289" i="9"/>
  <c r="G1289" i="9"/>
  <c r="F1289" i="9"/>
  <c r="E1289" i="9"/>
  <c r="D1289" i="9"/>
  <c r="C1289" i="9"/>
  <c r="I1288" i="9"/>
  <c r="H1288" i="9"/>
  <c r="G1288" i="9"/>
  <c r="F1288" i="9"/>
  <c r="E1288" i="9"/>
  <c r="D1288" i="9"/>
  <c r="C1288" i="9"/>
  <c r="K1287" i="9"/>
  <c r="I1287" i="9"/>
  <c r="H1287" i="9"/>
  <c r="G1287" i="9"/>
  <c r="F1287" i="9"/>
  <c r="E1287" i="9"/>
  <c r="D1287" i="9"/>
  <c r="C1287" i="9"/>
  <c r="I1286" i="9"/>
  <c r="H1286" i="9"/>
  <c r="G1286" i="9"/>
  <c r="F1286" i="9"/>
  <c r="E1286" i="9"/>
  <c r="D1286" i="9"/>
  <c r="C1286" i="9"/>
  <c r="K1285" i="9"/>
  <c r="I1285" i="9"/>
  <c r="H1285" i="9"/>
  <c r="G1285" i="9"/>
  <c r="F1285" i="9"/>
  <c r="E1285" i="9"/>
  <c r="D1285" i="9"/>
  <c r="C1285" i="9"/>
  <c r="K1284" i="9"/>
  <c r="I1284" i="9"/>
  <c r="H1284" i="9"/>
  <c r="G1284" i="9"/>
  <c r="F1284" i="9"/>
  <c r="E1284" i="9"/>
  <c r="D1284" i="9"/>
  <c r="C1284" i="9"/>
  <c r="K1283" i="9"/>
  <c r="I1283" i="9"/>
  <c r="H1283" i="9"/>
  <c r="G1283" i="9"/>
  <c r="F1283" i="9"/>
  <c r="E1283" i="9"/>
  <c r="D1283" i="9"/>
  <c r="C1283" i="9"/>
  <c r="K1282" i="9"/>
  <c r="I1282" i="9"/>
  <c r="H1282" i="9"/>
  <c r="G1282" i="9"/>
  <c r="F1282" i="9"/>
  <c r="E1282" i="9"/>
  <c r="D1282" i="9"/>
  <c r="C1282" i="9"/>
  <c r="I1281" i="9"/>
  <c r="H1281" i="9"/>
  <c r="G1281" i="9"/>
  <c r="F1281" i="9"/>
  <c r="E1281" i="9"/>
  <c r="D1281" i="9"/>
  <c r="C1281" i="9"/>
  <c r="K1280" i="9"/>
  <c r="I1280" i="9"/>
  <c r="H1280" i="9"/>
  <c r="G1280" i="9"/>
  <c r="F1280" i="9"/>
  <c r="E1280" i="9"/>
  <c r="D1280" i="9"/>
  <c r="C1280" i="9"/>
  <c r="K1279" i="9"/>
  <c r="I1279" i="9"/>
  <c r="H1279" i="9"/>
  <c r="G1279" i="9"/>
  <c r="F1279" i="9"/>
  <c r="E1279" i="9"/>
  <c r="D1279" i="9"/>
  <c r="C1279" i="9"/>
  <c r="K1278" i="9"/>
  <c r="I1278" i="9"/>
  <c r="H1278" i="9"/>
  <c r="G1278" i="9"/>
  <c r="F1278" i="9"/>
  <c r="E1278" i="9"/>
  <c r="D1278" i="9"/>
  <c r="C1278" i="9"/>
  <c r="K1277" i="9"/>
  <c r="I1277" i="9"/>
  <c r="H1277" i="9"/>
  <c r="G1277" i="9"/>
  <c r="F1277" i="9"/>
  <c r="E1277" i="9"/>
  <c r="D1277" i="9"/>
  <c r="C1277" i="9"/>
  <c r="K1276" i="9"/>
  <c r="I1276" i="9"/>
  <c r="H1276" i="9"/>
  <c r="G1276" i="9"/>
  <c r="F1276" i="9"/>
  <c r="E1276" i="9"/>
  <c r="D1276" i="9"/>
  <c r="C1276" i="9"/>
  <c r="K1275" i="9"/>
  <c r="I1275" i="9"/>
  <c r="H1275" i="9"/>
  <c r="G1275" i="9"/>
  <c r="F1275" i="9"/>
  <c r="E1275" i="9"/>
  <c r="D1275" i="9"/>
  <c r="C1275" i="9"/>
  <c r="K1274" i="9"/>
  <c r="I1274" i="9"/>
  <c r="H1274" i="9"/>
  <c r="G1274" i="9"/>
  <c r="F1274" i="9"/>
  <c r="E1274" i="9"/>
  <c r="D1274" i="9"/>
  <c r="C1274" i="9"/>
  <c r="K1273" i="9"/>
  <c r="I1273" i="9"/>
  <c r="H1273" i="9"/>
  <c r="G1273" i="9"/>
  <c r="F1273" i="9"/>
  <c r="E1273" i="9"/>
  <c r="D1273" i="9"/>
  <c r="C1273" i="9"/>
  <c r="K1272" i="9"/>
  <c r="I1272" i="9"/>
  <c r="H1272" i="9"/>
  <c r="G1272" i="9"/>
  <c r="F1272" i="9"/>
  <c r="E1272" i="9"/>
  <c r="D1272" i="9"/>
  <c r="C1272" i="9"/>
  <c r="K1271" i="9"/>
  <c r="I1271" i="9"/>
  <c r="H1271" i="9"/>
  <c r="G1271" i="9"/>
  <c r="F1271" i="9"/>
  <c r="E1271" i="9"/>
  <c r="D1271" i="9"/>
  <c r="C1271" i="9"/>
  <c r="K1270" i="9"/>
  <c r="I1270" i="9"/>
  <c r="H1270" i="9"/>
  <c r="G1270" i="9"/>
  <c r="F1270" i="9"/>
  <c r="E1270" i="9"/>
  <c r="D1270" i="9"/>
  <c r="C1270" i="9"/>
  <c r="K1269" i="9"/>
  <c r="I1269" i="9"/>
  <c r="H1269" i="9"/>
  <c r="G1269" i="9"/>
  <c r="F1269" i="9"/>
  <c r="E1269" i="9"/>
  <c r="D1269" i="9"/>
  <c r="C1269" i="9"/>
  <c r="I1268" i="9"/>
  <c r="H1268" i="9"/>
  <c r="G1268" i="9"/>
  <c r="F1268" i="9"/>
  <c r="E1268" i="9"/>
  <c r="D1268" i="9"/>
  <c r="C1268" i="9"/>
  <c r="K1267" i="9"/>
  <c r="I1267" i="9"/>
  <c r="H1267" i="9"/>
  <c r="G1267" i="9"/>
  <c r="F1267" i="9"/>
  <c r="E1267" i="9"/>
  <c r="D1267" i="9"/>
  <c r="C1267" i="9"/>
  <c r="K1266" i="9"/>
  <c r="I1266" i="9"/>
  <c r="H1266" i="9"/>
  <c r="G1266" i="9"/>
  <c r="F1266" i="9"/>
  <c r="E1266" i="9"/>
  <c r="D1266" i="9"/>
  <c r="C1266" i="9"/>
  <c r="K1265" i="9"/>
  <c r="I1265" i="9"/>
  <c r="H1265" i="9"/>
  <c r="G1265" i="9"/>
  <c r="F1265" i="9"/>
  <c r="E1265" i="9"/>
  <c r="D1265" i="9"/>
  <c r="C1265" i="9"/>
  <c r="K1264" i="9"/>
  <c r="I1264" i="9"/>
  <c r="H1264" i="9"/>
  <c r="G1264" i="9"/>
  <c r="F1264" i="9"/>
  <c r="E1264" i="9"/>
  <c r="D1264" i="9"/>
  <c r="C1264" i="9"/>
  <c r="K1263" i="9"/>
  <c r="I1263" i="9"/>
  <c r="H1263" i="9"/>
  <c r="G1263" i="9"/>
  <c r="F1263" i="9"/>
  <c r="E1263" i="9"/>
  <c r="D1263" i="9"/>
  <c r="C1263" i="9"/>
  <c r="K1262" i="9"/>
  <c r="I1262" i="9"/>
  <c r="H1262" i="9"/>
  <c r="G1262" i="9"/>
  <c r="F1262" i="9"/>
  <c r="E1262" i="9"/>
  <c r="D1262" i="9"/>
  <c r="C1262" i="9"/>
  <c r="K1261" i="9"/>
  <c r="I1261" i="9"/>
  <c r="H1261" i="9"/>
  <c r="G1261" i="9"/>
  <c r="F1261" i="9"/>
  <c r="E1261" i="9"/>
  <c r="D1261" i="9"/>
  <c r="C1261" i="9"/>
  <c r="K1260" i="9"/>
  <c r="I1260" i="9"/>
  <c r="H1260" i="9"/>
  <c r="G1260" i="9"/>
  <c r="F1260" i="9"/>
  <c r="E1260" i="9"/>
  <c r="D1260" i="9"/>
  <c r="C1260" i="9"/>
  <c r="K1259" i="9"/>
  <c r="I1259" i="9"/>
  <c r="H1259" i="9"/>
  <c r="G1259" i="9"/>
  <c r="F1259" i="9"/>
  <c r="E1259" i="9"/>
  <c r="D1259" i="9"/>
  <c r="C1259" i="9"/>
  <c r="K1258" i="9"/>
  <c r="I1258" i="9"/>
  <c r="H1258" i="9"/>
  <c r="G1258" i="9"/>
  <c r="F1258" i="9"/>
  <c r="E1258" i="9"/>
  <c r="D1258" i="9"/>
  <c r="C1258" i="9"/>
  <c r="K1257" i="9"/>
  <c r="I1257" i="9"/>
  <c r="H1257" i="9"/>
  <c r="G1257" i="9"/>
  <c r="F1257" i="9"/>
  <c r="E1257" i="9"/>
  <c r="D1257" i="9"/>
  <c r="C1257" i="9"/>
  <c r="I1256" i="9"/>
  <c r="H1256" i="9"/>
  <c r="G1256" i="9"/>
  <c r="F1256" i="9"/>
  <c r="E1256" i="9"/>
  <c r="D1256" i="9"/>
  <c r="C1256" i="9"/>
  <c r="K1255" i="9"/>
  <c r="I1255" i="9"/>
  <c r="H1255" i="9"/>
  <c r="G1255" i="9"/>
  <c r="F1255" i="9"/>
  <c r="E1255" i="9"/>
  <c r="D1255" i="9"/>
  <c r="C1255" i="9"/>
  <c r="I1254" i="9"/>
  <c r="H1254" i="9"/>
  <c r="G1254" i="9"/>
  <c r="F1254" i="9"/>
  <c r="E1254" i="9"/>
  <c r="D1254" i="9"/>
  <c r="C1254" i="9"/>
  <c r="K1253" i="9"/>
  <c r="I1253" i="9"/>
  <c r="H1253" i="9"/>
  <c r="G1253" i="9"/>
  <c r="F1253" i="9"/>
  <c r="E1253" i="9"/>
  <c r="D1253" i="9"/>
  <c r="C1253" i="9"/>
  <c r="K1252" i="9"/>
  <c r="I1252" i="9"/>
  <c r="H1252" i="9"/>
  <c r="G1252" i="9"/>
  <c r="F1252" i="9"/>
  <c r="E1252" i="9"/>
  <c r="D1252" i="9"/>
  <c r="C1252" i="9"/>
  <c r="K1251" i="9"/>
  <c r="I1251" i="9"/>
  <c r="H1251" i="9"/>
  <c r="G1251" i="9"/>
  <c r="F1251" i="9"/>
  <c r="E1251" i="9"/>
  <c r="D1251" i="9"/>
  <c r="C1251" i="9"/>
  <c r="I1250" i="9"/>
  <c r="H1250" i="9"/>
  <c r="G1250" i="9"/>
  <c r="F1250" i="9"/>
  <c r="E1250" i="9"/>
  <c r="D1250" i="9"/>
  <c r="C1250" i="9"/>
  <c r="I1249" i="9"/>
  <c r="H1249" i="9"/>
  <c r="G1249" i="9"/>
  <c r="F1249" i="9"/>
  <c r="E1249" i="9"/>
  <c r="D1249" i="9"/>
  <c r="C1249" i="9"/>
  <c r="I1248" i="9"/>
  <c r="H1248" i="9"/>
  <c r="G1248" i="9"/>
  <c r="F1248" i="9"/>
  <c r="E1248" i="9"/>
  <c r="D1248" i="9"/>
  <c r="C1248" i="9"/>
  <c r="K1247" i="9"/>
  <c r="I1247" i="9"/>
  <c r="H1247" i="9"/>
  <c r="G1247" i="9"/>
  <c r="F1247" i="9"/>
  <c r="E1247" i="9"/>
  <c r="D1247" i="9"/>
  <c r="C1247" i="9"/>
  <c r="K1246" i="9"/>
  <c r="I1246" i="9"/>
  <c r="H1246" i="9"/>
  <c r="G1246" i="9"/>
  <c r="F1246" i="9"/>
  <c r="E1246" i="9"/>
  <c r="D1246" i="9"/>
  <c r="C1246" i="9"/>
  <c r="I1245" i="9"/>
  <c r="H1245" i="9"/>
  <c r="G1245" i="9"/>
  <c r="F1245" i="9"/>
  <c r="E1245" i="9"/>
  <c r="D1245" i="9"/>
  <c r="C1245" i="9"/>
  <c r="K1244" i="9"/>
  <c r="I1244" i="9"/>
  <c r="H1244" i="9"/>
  <c r="G1244" i="9"/>
  <c r="F1244" i="9"/>
  <c r="E1244" i="9"/>
  <c r="D1244" i="9"/>
  <c r="C1244" i="9"/>
  <c r="K1243" i="9"/>
  <c r="I1243" i="9"/>
  <c r="H1243" i="9"/>
  <c r="G1243" i="9"/>
  <c r="F1243" i="9"/>
  <c r="E1243" i="9"/>
  <c r="D1243" i="9"/>
  <c r="C1243" i="9"/>
  <c r="K1242" i="9"/>
  <c r="I1242" i="9"/>
  <c r="H1242" i="9"/>
  <c r="G1242" i="9"/>
  <c r="F1242" i="9"/>
  <c r="E1242" i="9"/>
  <c r="D1242" i="9"/>
  <c r="C1242" i="9"/>
  <c r="K1241" i="9"/>
  <c r="I1241" i="9"/>
  <c r="H1241" i="9"/>
  <c r="G1241" i="9"/>
  <c r="F1241" i="9"/>
  <c r="E1241" i="9"/>
  <c r="D1241" i="9"/>
  <c r="C1241" i="9"/>
  <c r="K1240" i="9"/>
  <c r="I1240" i="9"/>
  <c r="H1240" i="9"/>
  <c r="G1240" i="9"/>
  <c r="F1240" i="9"/>
  <c r="E1240" i="9"/>
  <c r="D1240" i="9"/>
  <c r="C1240" i="9"/>
  <c r="K1239" i="9"/>
  <c r="I1239" i="9"/>
  <c r="H1239" i="9"/>
  <c r="G1239" i="9"/>
  <c r="F1239" i="9"/>
  <c r="E1239" i="9"/>
  <c r="D1239" i="9"/>
  <c r="C1239" i="9"/>
  <c r="K1238" i="9"/>
  <c r="I1238" i="9"/>
  <c r="H1238" i="9"/>
  <c r="G1238" i="9"/>
  <c r="F1238" i="9"/>
  <c r="E1238" i="9"/>
  <c r="D1238" i="9"/>
  <c r="C1238" i="9"/>
  <c r="K1237" i="9"/>
  <c r="I1237" i="9"/>
  <c r="H1237" i="9"/>
  <c r="G1237" i="9"/>
  <c r="F1237" i="9"/>
  <c r="E1237" i="9"/>
  <c r="D1237" i="9"/>
  <c r="C1237" i="9"/>
  <c r="K1236" i="9"/>
  <c r="I1236" i="9"/>
  <c r="H1236" i="9"/>
  <c r="G1236" i="9"/>
  <c r="F1236" i="9"/>
  <c r="E1236" i="9"/>
  <c r="D1236" i="9"/>
  <c r="C1236" i="9"/>
  <c r="K1235" i="9"/>
  <c r="I1235" i="9"/>
  <c r="H1235" i="9"/>
  <c r="G1235" i="9"/>
  <c r="F1235" i="9"/>
  <c r="E1235" i="9"/>
  <c r="D1235" i="9"/>
  <c r="C1235" i="9"/>
  <c r="K1234" i="9"/>
  <c r="I1234" i="9"/>
  <c r="H1234" i="9"/>
  <c r="G1234" i="9"/>
  <c r="F1234" i="9"/>
  <c r="E1234" i="9"/>
  <c r="D1234" i="9"/>
  <c r="C1234" i="9"/>
  <c r="K1233" i="9"/>
  <c r="I1233" i="9"/>
  <c r="H1233" i="9"/>
  <c r="G1233" i="9"/>
  <c r="F1233" i="9"/>
  <c r="E1233" i="9"/>
  <c r="D1233" i="9"/>
  <c r="C1233" i="9"/>
  <c r="K1232" i="9"/>
  <c r="I1232" i="9"/>
  <c r="H1232" i="9"/>
  <c r="G1232" i="9"/>
  <c r="F1232" i="9"/>
  <c r="E1232" i="9"/>
  <c r="D1232" i="9"/>
  <c r="C1232" i="9"/>
  <c r="K1231" i="9"/>
  <c r="I1231" i="9"/>
  <c r="H1231" i="9"/>
  <c r="G1231" i="9"/>
  <c r="F1231" i="9"/>
  <c r="E1231" i="9"/>
  <c r="D1231" i="9"/>
  <c r="C1231" i="9"/>
  <c r="K1230" i="9"/>
  <c r="I1230" i="9"/>
  <c r="H1230" i="9"/>
  <c r="G1230" i="9"/>
  <c r="F1230" i="9"/>
  <c r="E1230" i="9"/>
  <c r="D1230" i="9"/>
  <c r="C1230" i="9"/>
  <c r="K1229" i="9"/>
  <c r="I1229" i="9"/>
  <c r="H1229" i="9"/>
  <c r="G1229" i="9"/>
  <c r="F1229" i="9"/>
  <c r="E1229" i="9"/>
  <c r="D1229" i="9"/>
  <c r="C1229" i="9"/>
  <c r="K1228" i="9"/>
  <c r="I1228" i="9"/>
  <c r="H1228" i="9"/>
  <c r="G1228" i="9"/>
  <c r="F1228" i="9"/>
  <c r="E1228" i="9"/>
  <c r="D1228" i="9"/>
  <c r="C1228" i="9"/>
  <c r="K1227" i="9"/>
  <c r="I1227" i="9"/>
  <c r="H1227" i="9"/>
  <c r="G1227" i="9"/>
  <c r="F1227" i="9"/>
  <c r="E1227" i="9"/>
  <c r="D1227" i="9"/>
  <c r="C1227" i="9"/>
  <c r="K1226" i="9"/>
  <c r="I1226" i="9"/>
  <c r="H1226" i="9"/>
  <c r="G1226" i="9"/>
  <c r="F1226" i="9"/>
  <c r="E1226" i="9"/>
  <c r="D1226" i="9"/>
  <c r="C1226" i="9"/>
  <c r="K1225" i="9"/>
  <c r="I1225" i="9"/>
  <c r="H1225" i="9"/>
  <c r="G1225" i="9"/>
  <c r="F1225" i="9"/>
  <c r="E1225" i="9"/>
  <c r="D1225" i="9"/>
  <c r="C1225" i="9"/>
  <c r="K1224" i="9"/>
  <c r="I1224" i="9"/>
  <c r="H1224" i="9"/>
  <c r="G1224" i="9"/>
  <c r="F1224" i="9"/>
  <c r="E1224" i="9"/>
  <c r="D1224" i="9"/>
  <c r="C1224" i="9"/>
  <c r="K1223" i="9"/>
  <c r="I1223" i="9"/>
  <c r="H1223" i="9"/>
  <c r="G1223" i="9"/>
  <c r="F1223" i="9"/>
  <c r="E1223" i="9"/>
  <c r="D1223" i="9"/>
  <c r="C1223" i="9"/>
  <c r="K1222" i="9"/>
  <c r="I1222" i="9"/>
  <c r="H1222" i="9"/>
  <c r="G1222" i="9"/>
  <c r="F1222" i="9"/>
  <c r="E1222" i="9"/>
  <c r="D1222" i="9"/>
  <c r="C1222" i="9"/>
  <c r="K1221" i="9"/>
  <c r="I1221" i="9"/>
  <c r="H1221" i="9"/>
  <c r="G1221" i="9"/>
  <c r="F1221" i="9"/>
  <c r="E1221" i="9"/>
  <c r="D1221" i="9"/>
  <c r="C1221" i="9"/>
  <c r="K1220" i="9"/>
  <c r="I1220" i="9"/>
  <c r="H1220" i="9"/>
  <c r="G1220" i="9"/>
  <c r="F1220" i="9"/>
  <c r="E1220" i="9"/>
  <c r="D1220" i="9"/>
  <c r="C1220" i="9"/>
  <c r="K1219" i="9"/>
  <c r="I1219" i="9"/>
  <c r="H1219" i="9"/>
  <c r="G1219" i="9"/>
  <c r="F1219" i="9"/>
  <c r="E1219" i="9"/>
  <c r="D1219" i="9"/>
  <c r="C1219" i="9"/>
  <c r="K1218" i="9"/>
  <c r="I1218" i="9"/>
  <c r="H1218" i="9"/>
  <c r="G1218" i="9"/>
  <c r="F1218" i="9"/>
  <c r="E1218" i="9"/>
  <c r="D1218" i="9"/>
  <c r="C1218" i="9"/>
  <c r="K1217" i="9"/>
  <c r="I1217" i="9"/>
  <c r="H1217" i="9"/>
  <c r="G1217" i="9"/>
  <c r="F1217" i="9"/>
  <c r="E1217" i="9"/>
  <c r="D1217" i="9"/>
  <c r="C1217" i="9"/>
  <c r="K1216" i="9"/>
  <c r="I1216" i="9"/>
  <c r="H1216" i="9"/>
  <c r="G1216" i="9"/>
  <c r="F1216" i="9"/>
  <c r="E1216" i="9"/>
  <c r="D1216" i="9"/>
  <c r="C1216" i="9"/>
  <c r="K1215" i="9"/>
  <c r="I1215" i="9"/>
  <c r="H1215" i="9"/>
  <c r="G1215" i="9"/>
  <c r="F1215" i="9"/>
  <c r="E1215" i="9"/>
  <c r="D1215" i="9"/>
  <c r="C1215" i="9"/>
  <c r="K1214" i="9"/>
  <c r="I1214" i="9"/>
  <c r="H1214" i="9"/>
  <c r="G1214" i="9"/>
  <c r="F1214" i="9"/>
  <c r="E1214" i="9"/>
  <c r="D1214" i="9"/>
  <c r="C1214" i="9"/>
  <c r="K1213" i="9"/>
  <c r="I1213" i="9"/>
  <c r="H1213" i="9"/>
  <c r="G1213" i="9"/>
  <c r="F1213" i="9"/>
  <c r="E1213" i="9"/>
  <c r="D1213" i="9"/>
  <c r="C1213" i="9"/>
  <c r="K1212" i="9"/>
  <c r="I1212" i="9"/>
  <c r="H1212" i="9"/>
  <c r="G1212" i="9"/>
  <c r="F1212" i="9"/>
  <c r="E1212" i="9"/>
  <c r="D1212" i="9"/>
  <c r="C1212" i="9"/>
  <c r="I1211" i="9"/>
  <c r="H1211" i="9"/>
  <c r="G1211" i="9"/>
  <c r="F1211" i="9"/>
  <c r="E1211" i="9"/>
  <c r="D1211" i="9"/>
  <c r="C1211" i="9"/>
  <c r="K1210" i="9"/>
  <c r="I1210" i="9"/>
  <c r="H1210" i="9"/>
  <c r="G1210" i="9"/>
  <c r="F1210" i="9"/>
  <c r="E1210" i="9"/>
  <c r="D1210" i="9"/>
  <c r="C1210" i="9"/>
  <c r="K1209" i="9"/>
  <c r="I1209" i="9"/>
  <c r="H1209" i="9"/>
  <c r="G1209" i="9"/>
  <c r="F1209" i="9"/>
  <c r="E1209" i="9"/>
  <c r="D1209" i="9"/>
  <c r="C1209" i="9"/>
  <c r="I1208" i="9"/>
  <c r="H1208" i="9"/>
  <c r="G1208" i="9"/>
  <c r="F1208" i="9"/>
  <c r="E1208" i="9"/>
  <c r="D1208" i="9"/>
  <c r="C1208" i="9"/>
  <c r="K1207" i="9"/>
  <c r="I1207" i="9"/>
  <c r="H1207" i="9"/>
  <c r="G1207" i="9"/>
  <c r="F1207" i="9"/>
  <c r="E1207" i="9"/>
  <c r="D1207" i="9"/>
  <c r="C1207" i="9"/>
  <c r="K1206" i="9"/>
  <c r="I1206" i="9"/>
  <c r="H1206" i="9"/>
  <c r="G1206" i="9"/>
  <c r="F1206" i="9"/>
  <c r="E1206" i="9"/>
  <c r="D1206" i="9"/>
  <c r="C1206" i="9"/>
  <c r="K1205" i="9"/>
  <c r="I1205" i="9"/>
  <c r="H1205" i="9"/>
  <c r="G1205" i="9"/>
  <c r="F1205" i="9"/>
  <c r="E1205" i="9"/>
  <c r="D1205" i="9"/>
  <c r="C1205" i="9"/>
  <c r="K1204" i="9"/>
  <c r="I1204" i="9"/>
  <c r="H1204" i="9"/>
  <c r="G1204" i="9"/>
  <c r="F1204" i="9"/>
  <c r="E1204" i="9"/>
  <c r="D1204" i="9"/>
  <c r="C1204" i="9"/>
  <c r="K1203" i="9"/>
  <c r="I1203" i="9"/>
  <c r="H1203" i="9"/>
  <c r="G1203" i="9"/>
  <c r="F1203" i="9"/>
  <c r="E1203" i="9"/>
  <c r="D1203" i="9"/>
  <c r="C1203" i="9"/>
  <c r="I1202" i="9"/>
  <c r="H1202" i="9"/>
  <c r="G1202" i="9"/>
  <c r="F1202" i="9"/>
  <c r="E1202" i="9"/>
  <c r="D1202" i="9"/>
  <c r="C1202" i="9"/>
  <c r="K1201" i="9"/>
  <c r="I1201" i="9"/>
  <c r="H1201" i="9"/>
  <c r="G1201" i="9"/>
  <c r="F1201" i="9"/>
  <c r="E1201" i="9"/>
  <c r="D1201" i="9"/>
  <c r="C1201" i="9"/>
  <c r="K1200" i="9"/>
  <c r="I1200" i="9"/>
  <c r="H1200" i="9"/>
  <c r="G1200" i="9"/>
  <c r="F1200" i="9"/>
  <c r="E1200" i="9"/>
  <c r="D1200" i="9"/>
  <c r="C1200" i="9"/>
  <c r="K1199" i="9"/>
  <c r="I1199" i="9"/>
  <c r="H1199" i="9"/>
  <c r="G1199" i="9"/>
  <c r="F1199" i="9"/>
  <c r="E1199" i="9"/>
  <c r="D1199" i="9"/>
  <c r="C1199" i="9"/>
  <c r="K1198" i="9"/>
  <c r="I1198" i="9"/>
  <c r="H1198" i="9"/>
  <c r="G1198" i="9"/>
  <c r="F1198" i="9"/>
  <c r="E1198" i="9"/>
  <c r="D1198" i="9"/>
  <c r="C1198" i="9"/>
  <c r="K1197" i="9"/>
  <c r="I1197" i="9"/>
  <c r="H1197" i="9"/>
  <c r="G1197" i="9"/>
  <c r="F1197" i="9"/>
  <c r="E1197" i="9"/>
  <c r="D1197" i="9"/>
  <c r="C1197" i="9"/>
  <c r="I1196" i="9"/>
  <c r="H1196" i="9"/>
  <c r="G1196" i="9"/>
  <c r="F1196" i="9"/>
  <c r="E1196" i="9"/>
  <c r="D1196" i="9"/>
  <c r="C1196" i="9"/>
  <c r="I1195" i="9"/>
  <c r="H1195" i="9"/>
  <c r="G1195" i="9"/>
  <c r="F1195" i="9"/>
  <c r="E1195" i="9"/>
  <c r="D1195" i="9"/>
  <c r="C1195" i="9"/>
  <c r="K1194" i="9"/>
  <c r="I1194" i="9"/>
  <c r="H1194" i="9"/>
  <c r="G1194" i="9"/>
  <c r="F1194" i="9"/>
  <c r="E1194" i="9"/>
  <c r="D1194" i="9"/>
  <c r="C1194" i="9"/>
  <c r="K1193" i="9"/>
  <c r="I1193" i="9"/>
  <c r="H1193" i="9"/>
  <c r="G1193" i="9"/>
  <c r="F1193" i="9"/>
  <c r="E1193" i="9"/>
  <c r="D1193" i="9"/>
  <c r="C1193" i="9"/>
  <c r="I1192" i="9"/>
  <c r="H1192" i="9"/>
  <c r="G1192" i="9"/>
  <c r="F1192" i="9"/>
  <c r="E1192" i="9"/>
  <c r="D1192" i="9"/>
  <c r="C1192" i="9"/>
  <c r="K1191" i="9"/>
  <c r="I1191" i="9"/>
  <c r="H1191" i="9"/>
  <c r="G1191" i="9"/>
  <c r="F1191" i="9"/>
  <c r="E1191" i="9"/>
  <c r="D1191" i="9"/>
  <c r="C1191" i="9"/>
  <c r="I1190" i="9"/>
  <c r="H1190" i="9"/>
  <c r="G1190" i="9"/>
  <c r="F1190" i="9"/>
  <c r="E1190" i="9"/>
  <c r="D1190" i="9"/>
  <c r="C1190" i="9"/>
  <c r="K1189" i="9"/>
  <c r="I1189" i="9"/>
  <c r="H1189" i="9"/>
  <c r="G1189" i="9"/>
  <c r="F1189" i="9"/>
  <c r="E1189" i="9"/>
  <c r="D1189" i="9"/>
  <c r="C1189" i="9"/>
  <c r="I1188" i="9"/>
  <c r="H1188" i="9"/>
  <c r="G1188" i="9"/>
  <c r="F1188" i="9"/>
  <c r="E1188" i="9"/>
  <c r="D1188" i="9"/>
  <c r="C1188" i="9"/>
  <c r="K1187" i="9"/>
  <c r="I1187" i="9"/>
  <c r="H1187" i="9"/>
  <c r="G1187" i="9"/>
  <c r="F1187" i="9"/>
  <c r="E1187" i="9"/>
  <c r="D1187" i="9"/>
  <c r="C1187" i="9"/>
  <c r="K1186" i="9"/>
  <c r="I1186" i="9"/>
  <c r="H1186" i="9"/>
  <c r="G1186" i="9"/>
  <c r="F1186" i="9"/>
  <c r="E1186" i="9"/>
  <c r="D1186" i="9"/>
  <c r="C1186" i="9"/>
  <c r="K1185" i="9"/>
  <c r="I1185" i="9"/>
  <c r="H1185" i="9"/>
  <c r="G1185" i="9"/>
  <c r="F1185" i="9"/>
  <c r="E1185" i="9"/>
  <c r="D1185" i="9"/>
  <c r="C1185" i="9"/>
  <c r="K1184" i="9"/>
  <c r="I1184" i="9"/>
  <c r="H1184" i="9"/>
  <c r="G1184" i="9"/>
  <c r="F1184" i="9"/>
  <c r="E1184" i="9"/>
  <c r="D1184" i="9"/>
  <c r="C1184" i="9"/>
  <c r="K1183" i="9"/>
  <c r="I1183" i="9"/>
  <c r="H1183" i="9"/>
  <c r="G1183" i="9"/>
  <c r="F1183" i="9"/>
  <c r="E1183" i="9"/>
  <c r="D1183" i="9"/>
  <c r="C1183" i="9"/>
  <c r="K1182" i="9"/>
  <c r="I1182" i="9"/>
  <c r="H1182" i="9"/>
  <c r="G1182" i="9"/>
  <c r="F1182" i="9"/>
  <c r="E1182" i="9"/>
  <c r="D1182" i="9"/>
  <c r="C1182" i="9"/>
  <c r="K1181" i="9"/>
  <c r="I1181" i="9"/>
  <c r="H1181" i="9"/>
  <c r="G1181" i="9"/>
  <c r="F1181" i="9"/>
  <c r="E1181" i="9"/>
  <c r="D1181" i="9"/>
  <c r="C1181" i="9"/>
  <c r="K1180" i="9"/>
  <c r="I1180" i="9"/>
  <c r="H1180" i="9"/>
  <c r="G1180" i="9"/>
  <c r="F1180" i="9"/>
  <c r="E1180" i="9"/>
  <c r="D1180" i="9"/>
  <c r="C1180" i="9"/>
  <c r="K1179" i="9"/>
  <c r="I1179" i="9"/>
  <c r="H1179" i="9"/>
  <c r="G1179" i="9"/>
  <c r="F1179" i="9"/>
  <c r="E1179" i="9"/>
  <c r="D1179" i="9"/>
  <c r="C1179" i="9"/>
  <c r="K1178" i="9"/>
  <c r="I1178" i="9"/>
  <c r="H1178" i="9"/>
  <c r="G1178" i="9"/>
  <c r="F1178" i="9"/>
  <c r="E1178" i="9"/>
  <c r="D1178" i="9"/>
  <c r="C1178" i="9"/>
  <c r="K1177" i="9"/>
  <c r="I1177" i="9"/>
  <c r="H1177" i="9"/>
  <c r="G1177" i="9"/>
  <c r="F1177" i="9"/>
  <c r="E1177" i="9"/>
  <c r="D1177" i="9"/>
  <c r="C1177" i="9"/>
  <c r="K1176" i="9"/>
  <c r="I1176" i="9"/>
  <c r="H1176" i="9"/>
  <c r="G1176" i="9"/>
  <c r="F1176" i="9"/>
  <c r="E1176" i="9"/>
  <c r="D1176" i="9"/>
  <c r="C1176" i="9"/>
  <c r="K1175" i="9"/>
  <c r="I1175" i="9"/>
  <c r="H1175" i="9"/>
  <c r="G1175" i="9"/>
  <c r="F1175" i="9"/>
  <c r="E1175" i="9"/>
  <c r="D1175" i="9"/>
  <c r="C1175" i="9"/>
  <c r="K1174" i="9"/>
  <c r="I1174" i="9"/>
  <c r="H1174" i="9"/>
  <c r="G1174" i="9"/>
  <c r="F1174" i="9"/>
  <c r="E1174" i="9"/>
  <c r="D1174" i="9"/>
  <c r="C1174" i="9"/>
  <c r="K1173" i="9"/>
  <c r="I1173" i="9"/>
  <c r="H1173" i="9"/>
  <c r="G1173" i="9"/>
  <c r="F1173" i="9"/>
  <c r="E1173" i="9"/>
  <c r="D1173" i="9"/>
  <c r="C1173" i="9"/>
  <c r="K1172" i="9"/>
  <c r="I1172" i="9"/>
  <c r="H1172" i="9"/>
  <c r="G1172" i="9"/>
  <c r="F1172" i="9"/>
  <c r="E1172" i="9"/>
  <c r="D1172" i="9"/>
  <c r="C1172" i="9"/>
  <c r="I1171" i="9"/>
  <c r="H1171" i="9"/>
  <c r="G1171" i="9"/>
  <c r="F1171" i="9"/>
  <c r="E1171" i="9"/>
  <c r="D1171" i="9"/>
  <c r="C1171" i="9"/>
  <c r="K1170" i="9"/>
  <c r="I1170" i="9"/>
  <c r="H1170" i="9"/>
  <c r="G1170" i="9"/>
  <c r="F1170" i="9"/>
  <c r="E1170" i="9"/>
  <c r="D1170" i="9"/>
  <c r="C1170" i="9"/>
  <c r="I1169" i="9"/>
  <c r="H1169" i="9"/>
  <c r="G1169" i="9"/>
  <c r="F1169" i="9"/>
  <c r="E1169" i="9"/>
  <c r="D1169" i="9"/>
  <c r="C1169" i="9"/>
  <c r="K1168" i="9"/>
  <c r="I1168" i="9"/>
  <c r="H1168" i="9"/>
  <c r="G1168" i="9"/>
  <c r="F1168" i="9"/>
  <c r="E1168" i="9"/>
  <c r="D1168" i="9"/>
  <c r="C1168" i="9"/>
  <c r="K1167" i="9"/>
  <c r="I1167" i="9"/>
  <c r="H1167" i="9"/>
  <c r="G1167" i="9"/>
  <c r="F1167" i="9"/>
  <c r="E1167" i="9"/>
  <c r="D1167" i="9"/>
  <c r="C1167" i="9"/>
  <c r="K1166" i="9"/>
  <c r="I1166" i="9"/>
  <c r="H1166" i="9"/>
  <c r="G1166" i="9"/>
  <c r="F1166" i="9"/>
  <c r="E1166" i="9"/>
  <c r="D1166" i="9"/>
  <c r="C1166" i="9"/>
  <c r="K1165" i="9"/>
  <c r="I1165" i="9"/>
  <c r="H1165" i="9"/>
  <c r="G1165" i="9"/>
  <c r="F1165" i="9"/>
  <c r="E1165" i="9"/>
  <c r="D1165" i="9"/>
  <c r="C1165" i="9"/>
  <c r="K1164" i="9"/>
  <c r="I1164" i="9"/>
  <c r="H1164" i="9"/>
  <c r="G1164" i="9"/>
  <c r="F1164" i="9"/>
  <c r="E1164" i="9"/>
  <c r="D1164" i="9"/>
  <c r="C1164" i="9"/>
  <c r="K1163" i="9"/>
  <c r="I1163" i="9"/>
  <c r="H1163" i="9"/>
  <c r="G1163" i="9"/>
  <c r="F1163" i="9"/>
  <c r="E1163" i="9"/>
  <c r="D1163" i="9"/>
  <c r="C1163" i="9"/>
  <c r="K1162" i="9"/>
  <c r="I1162" i="9"/>
  <c r="H1162" i="9"/>
  <c r="G1162" i="9"/>
  <c r="F1162" i="9"/>
  <c r="E1162" i="9"/>
  <c r="D1162" i="9"/>
  <c r="C1162" i="9"/>
  <c r="K1161" i="9"/>
  <c r="I1161" i="9"/>
  <c r="H1161" i="9"/>
  <c r="G1161" i="9"/>
  <c r="F1161" i="9"/>
  <c r="E1161" i="9"/>
  <c r="D1161" i="9"/>
  <c r="C1161" i="9"/>
  <c r="K1160" i="9"/>
  <c r="I1160" i="9"/>
  <c r="H1160" i="9"/>
  <c r="G1160" i="9"/>
  <c r="F1160" i="9"/>
  <c r="E1160" i="9"/>
  <c r="D1160" i="9"/>
  <c r="C1160" i="9"/>
  <c r="K1159" i="9"/>
  <c r="I1159" i="9"/>
  <c r="H1159" i="9"/>
  <c r="G1159" i="9"/>
  <c r="F1159" i="9"/>
  <c r="E1159" i="9"/>
  <c r="D1159" i="9"/>
  <c r="C1159" i="9"/>
  <c r="K1158" i="9"/>
  <c r="I1158" i="9"/>
  <c r="H1158" i="9"/>
  <c r="G1158" i="9"/>
  <c r="F1158" i="9"/>
  <c r="E1158" i="9"/>
  <c r="D1158" i="9"/>
  <c r="C1158" i="9"/>
  <c r="I1157" i="9"/>
  <c r="H1157" i="9"/>
  <c r="G1157" i="9"/>
  <c r="F1157" i="9"/>
  <c r="E1157" i="9"/>
  <c r="D1157" i="9"/>
  <c r="C1157" i="9"/>
  <c r="K1156" i="9"/>
  <c r="I1156" i="9"/>
  <c r="H1156" i="9"/>
  <c r="G1156" i="9"/>
  <c r="F1156" i="9"/>
  <c r="E1156" i="9"/>
  <c r="D1156" i="9"/>
  <c r="C1156" i="9"/>
  <c r="K1155" i="9"/>
  <c r="I1155" i="9"/>
  <c r="H1155" i="9"/>
  <c r="G1155" i="9"/>
  <c r="F1155" i="9"/>
  <c r="E1155" i="9"/>
  <c r="D1155" i="9"/>
  <c r="C1155" i="9"/>
  <c r="K1154" i="9"/>
  <c r="I1154" i="9"/>
  <c r="H1154" i="9"/>
  <c r="G1154" i="9"/>
  <c r="F1154" i="9"/>
  <c r="E1154" i="9"/>
  <c r="D1154" i="9"/>
  <c r="C1154" i="9"/>
  <c r="K1153" i="9"/>
  <c r="I1153" i="9"/>
  <c r="H1153" i="9"/>
  <c r="G1153" i="9"/>
  <c r="F1153" i="9"/>
  <c r="E1153" i="9"/>
  <c r="D1153" i="9"/>
  <c r="C1153" i="9"/>
  <c r="I1152" i="9"/>
  <c r="H1152" i="9"/>
  <c r="G1152" i="9"/>
  <c r="F1152" i="9"/>
  <c r="E1152" i="9"/>
  <c r="D1152" i="9"/>
  <c r="C1152" i="9"/>
  <c r="I1151" i="9"/>
  <c r="H1151" i="9"/>
  <c r="G1151" i="9"/>
  <c r="F1151" i="9"/>
  <c r="E1151" i="9"/>
  <c r="D1151" i="9"/>
  <c r="C1151" i="9"/>
  <c r="K1150" i="9"/>
  <c r="I1150" i="9"/>
  <c r="H1150" i="9"/>
  <c r="G1150" i="9"/>
  <c r="F1150" i="9"/>
  <c r="E1150" i="9"/>
  <c r="D1150" i="9"/>
  <c r="C1150" i="9"/>
  <c r="K1149" i="9"/>
  <c r="I1149" i="9"/>
  <c r="H1149" i="9"/>
  <c r="G1149" i="9"/>
  <c r="F1149" i="9"/>
  <c r="E1149" i="9"/>
  <c r="D1149" i="9"/>
  <c r="C1149" i="9"/>
  <c r="K1148" i="9"/>
  <c r="I1148" i="9"/>
  <c r="H1148" i="9"/>
  <c r="G1148" i="9"/>
  <c r="F1148" i="9"/>
  <c r="E1148" i="9"/>
  <c r="D1148" i="9"/>
  <c r="C1148" i="9"/>
  <c r="I1147" i="9"/>
  <c r="H1147" i="9"/>
  <c r="G1147" i="9"/>
  <c r="F1147" i="9"/>
  <c r="E1147" i="9"/>
  <c r="D1147" i="9"/>
  <c r="C1147" i="9"/>
  <c r="K1146" i="9"/>
  <c r="I1146" i="9"/>
  <c r="H1146" i="9"/>
  <c r="G1146" i="9"/>
  <c r="F1146" i="9"/>
  <c r="E1146" i="9"/>
  <c r="D1146" i="9"/>
  <c r="C1146" i="9"/>
  <c r="K1145" i="9"/>
  <c r="I1145" i="9"/>
  <c r="H1145" i="9"/>
  <c r="G1145" i="9"/>
  <c r="F1145" i="9"/>
  <c r="E1145" i="9"/>
  <c r="D1145" i="9"/>
  <c r="C1145" i="9"/>
  <c r="K1144" i="9"/>
  <c r="I1144" i="9"/>
  <c r="H1144" i="9"/>
  <c r="G1144" i="9"/>
  <c r="F1144" i="9"/>
  <c r="E1144" i="9"/>
  <c r="D1144" i="9"/>
  <c r="C1144" i="9"/>
  <c r="K1143" i="9"/>
  <c r="I1143" i="9"/>
  <c r="H1143" i="9"/>
  <c r="G1143" i="9"/>
  <c r="F1143" i="9"/>
  <c r="E1143" i="9"/>
  <c r="D1143" i="9"/>
  <c r="C1143" i="9"/>
  <c r="K1142" i="9"/>
  <c r="I1142" i="9"/>
  <c r="H1142" i="9"/>
  <c r="G1142" i="9"/>
  <c r="F1142" i="9"/>
  <c r="E1142" i="9"/>
  <c r="D1142" i="9"/>
  <c r="C1142" i="9"/>
  <c r="K1141" i="9"/>
  <c r="I1141" i="9"/>
  <c r="H1141" i="9"/>
  <c r="G1141" i="9"/>
  <c r="F1141" i="9"/>
  <c r="E1141" i="9"/>
  <c r="D1141" i="9"/>
  <c r="C1141" i="9"/>
  <c r="K1140" i="9"/>
  <c r="I1140" i="9"/>
  <c r="H1140" i="9"/>
  <c r="G1140" i="9"/>
  <c r="F1140" i="9"/>
  <c r="E1140" i="9"/>
  <c r="D1140" i="9"/>
  <c r="C1140" i="9"/>
  <c r="I1139" i="9"/>
  <c r="H1139" i="9"/>
  <c r="G1139" i="9"/>
  <c r="F1139" i="9"/>
  <c r="E1139" i="9"/>
  <c r="D1139" i="9"/>
  <c r="C1139" i="9"/>
  <c r="K1138" i="9"/>
  <c r="I1138" i="9"/>
  <c r="H1138" i="9"/>
  <c r="G1138" i="9"/>
  <c r="F1138" i="9"/>
  <c r="E1138" i="9"/>
  <c r="D1138" i="9"/>
  <c r="C1138" i="9"/>
  <c r="K1137" i="9"/>
  <c r="I1137" i="9"/>
  <c r="H1137" i="9"/>
  <c r="G1137" i="9"/>
  <c r="F1137" i="9"/>
  <c r="E1137" i="9"/>
  <c r="D1137" i="9"/>
  <c r="C1137" i="9"/>
  <c r="K1136" i="9"/>
  <c r="I1136" i="9"/>
  <c r="H1136" i="9"/>
  <c r="G1136" i="9"/>
  <c r="F1136" i="9"/>
  <c r="E1136" i="9"/>
  <c r="D1136" i="9"/>
  <c r="C1136" i="9"/>
  <c r="K1135" i="9"/>
  <c r="I1135" i="9"/>
  <c r="H1135" i="9"/>
  <c r="G1135" i="9"/>
  <c r="F1135" i="9"/>
  <c r="E1135" i="9"/>
  <c r="D1135" i="9"/>
  <c r="C1135" i="9"/>
  <c r="K1134" i="9"/>
  <c r="I1134" i="9"/>
  <c r="H1134" i="9"/>
  <c r="G1134" i="9"/>
  <c r="F1134" i="9"/>
  <c r="E1134" i="9"/>
  <c r="D1134" i="9"/>
  <c r="C1134" i="9"/>
  <c r="K1133" i="9"/>
  <c r="I1133" i="9"/>
  <c r="H1133" i="9"/>
  <c r="G1133" i="9"/>
  <c r="F1133" i="9"/>
  <c r="E1133" i="9"/>
  <c r="D1133" i="9"/>
  <c r="C1133" i="9"/>
  <c r="K1132" i="9"/>
  <c r="I1132" i="9"/>
  <c r="H1132" i="9"/>
  <c r="G1132" i="9"/>
  <c r="F1132" i="9"/>
  <c r="E1132" i="9"/>
  <c r="D1132" i="9"/>
  <c r="C1132" i="9"/>
  <c r="K1131" i="9"/>
  <c r="I1131" i="9"/>
  <c r="H1131" i="9"/>
  <c r="G1131" i="9"/>
  <c r="F1131" i="9"/>
  <c r="E1131" i="9"/>
  <c r="D1131" i="9"/>
  <c r="C1131" i="9"/>
  <c r="K1130" i="9"/>
  <c r="I1130" i="9"/>
  <c r="H1130" i="9"/>
  <c r="G1130" i="9"/>
  <c r="F1130" i="9"/>
  <c r="E1130" i="9"/>
  <c r="D1130" i="9"/>
  <c r="C1130" i="9"/>
  <c r="K1129" i="9"/>
  <c r="I1129" i="9"/>
  <c r="H1129" i="9"/>
  <c r="G1129" i="9"/>
  <c r="F1129" i="9"/>
  <c r="E1129" i="9"/>
  <c r="D1129" i="9"/>
  <c r="C1129" i="9"/>
  <c r="I1128" i="9"/>
  <c r="H1128" i="9"/>
  <c r="G1128" i="9"/>
  <c r="F1128" i="9"/>
  <c r="E1128" i="9"/>
  <c r="D1128" i="9"/>
  <c r="C1128" i="9"/>
  <c r="K1127" i="9"/>
  <c r="I1127" i="9"/>
  <c r="H1127" i="9"/>
  <c r="G1127" i="9"/>
  <c r="F1127" i="9"/>
  <c r="E1127" i="9"/>
  <c r="D1127" i="9"/>
  <c r="C1127" i="9"/>
  <c r="K1126" i="9"/>
  <c r="I1126" i="9"/>
  <c r="H1126" i="9"/>
  <c r="G1126" i="9"/>
  <c r="F1126" i="9"/>
  <c r="E1126" i="9"/>
  <c r="D1126" i="9"/>
  <c r="C1126" i="9"/>
  <c r="I1125" i="9"/>
  <c r="H1125" i="9"/>
  <c r="G1125" i="9"/>
  <c r="F1125" i="9"/>
  <c r="E1125" i="9"/>
  <c r="D1125" i="9"/>
  <c r="C1125" i="9"/>
  <c r="K1124" i="9"/>
  <c r="I1124" i="9"/>
  <c r="H1124" i="9"/>
  <c r="G1124" i="9"/>
  <c r="F1124" i="9"/>
  <c r="E1124" i="9"/>
  <c r="D1124" i="9"/>
  <c r="C1124" i="9"/>
  <c r="K1123" i="9"/>
  <c r="I1123" i="9"/>
  <c r="H1123" i="9"/>
  <c r="G1123" i="9"/>
  <c r="F1123" i="9"/>
  <c r="E1123" i="9"/>
  <c r="D1123" i="9"/>
  <c r="C1123" i="9"/>
  <c r="K1122" i="9"/>
  <c r="I1122" i="9"/>
  <c r="H1122" i="9"/>
  <c r="G1122" i="9"/>
  <c r="F1122" i="9"/>
  <c r="E1122" i="9"/>
  <c r="D1122" i="9"/>
  <c r="C1122" i="9"/>
  <c r="I1121" i="9"/>
  <c r="H1121" i="9"/>
  <c r="G1121" i="9"/>
  <c r="F1121" i="9"/>
  <c r="E1121" i="9"/>
  <c r="D1121" i="9"/>
  <c r="C1121" i="9"/>
  <c r="K1120" i="9"/>
  <c r="I1120" i="9"/>
  <c r="H1120" i="9"/>
  <c r="G1120" i="9"/>
  <c r="F1120" i="9"/>
  <c r="E1120" i="9"/>
  <c r="D1120" i="9"/>
  <c r="C1120" i="9"/>
  <c r="K1119" i="9"/>
  <c r="I1119" i="9"/>
  <c r="H1119" i="9"/>
  <c r="G1119" i="9"/>
  <c r="F1119" i="9"/>
  <c r="E1119" i="9"/>
  <c r="D1119" i="9"/>
  <c r="C1119" i="9"/>
  <c r="I1118" i="9"/>
  <c r="H1118" i="9"/>
  <c r="G1118" i="9"/>
  <c r="F1118" i="9"/>
  <c r="E1118" i="9"/>
  <c r="D1118" i="9"/>
  <c r="C1118" i="9"/>
  <c r="K1117" i="9"/>
  <c r="I1117" i="9"/>
  <c r="H1117" i="9"/>
  <c r="G1117" i="9"/>
  <c r="F1117" i="9"/>
  <c r="E1117" i="9"/>
  <c r="D1117" i="9"/>
  <c r="C1117" i="9"/>
  <c r="K1116" i="9"/>
  <c r="I1116" i="9"/>
  <c r="H1116" i="9"/>
  <c r="G1116" i="9"/>
  <c r="F1116" i="9"/>
  <c r="E1116" i="9"/>
  <c r="D1116" i="9"/>
  <c r="C1116" i="9"/>
  <c r="K1115" i="9"/>
  <c r="I1115" i="9"/>
  <c r="H1115" i="9"/>
  <c r="G1115" i="9"/>
  <c r="F1115" i="9"/>
  <c r="E1115" i="9"/>
  <c r="D1115" i="9"/>
  <c r="C1115" i="9"/>
  <c r="K1114" i="9"/>
  <c r="I1114" i="9"/>
  <c r="H1114" i="9"/>
  <c r="G1114" i="9"/>
  <c r="F1114" i="9"/>
  <c r="E1114" i="9"/>
  <c r="D1114" i="9"/>
  <c r="C1114" i="9"/>
  <c r="K1113" i="9"/>
  <c r="I1113" i="9"/>
  <c r="H1113" i="9"/>
  <c r="G1113" i="9"/>
  <c r="F1113" i="9"/>
  <c r="E1113" i="9"/>
  <c r="D1113" i="9"/>
  <c r="C1113" i="9"/>
  <c r="K1112" i="9"/>
  <c r="I1112" i="9"/>
  <c r="H1112" i="9"/>
  <c r="G1112" i="9"/>
  <c r="F1112" i="9"/>
  <c r="E1112" i="9"/>
  <c r="D1112" i="9"/>
  <c r="C1112" i="9"/>
  <c r="I1111" i="9"/>
  <c r="H1111" i="9"/>
  <c r="G1111" i="9"/>
  <c r="F1111" i="9"/>
  <c r="E1111" i="9"/>
  <c r="D1111" i="9"/>
  <c r="C1111" i="9"/>
  <c r="K1110" i="9"/>
  <c r="I1110" i="9"/>
  <c r="H1110" i="9"/>
  <c r="G1110" i="9"/>
  <c r="F1110" i="9"/>
  <c r="E1110" i="9"/>
  <c r="D1110" i="9"/>
  <c r="C1110" i="9"/>
  <c r="K1109" i="9"/>
  <c r="I1109" i="9"/>
  <c r="H1109" i="9"/>
  <c r="G1109" i="9"/>
  <c r="F1109" i="9"/>
  <c r="E1109" i="9"/>
  <c r="D1109" i="9"/>
  <c r="C1109" i="9"/>
  <c r="K1108" i="9"/>
  <c r="I1108" i="9"/>
  <c r="H1108" i="9"/>
  <c r="G1108" i="9"/>
  <c r="F1108" i="9"/>
  <c r="E1108" i="9"/>
  <c r="D1108" i="9"/>
  <c r="C1108" i="9"/>
  <c r="K1107" i="9"/>
  <c r="I1107" i="9"/>
  <c r="H1107" i="9"/>
  <c r="G1107" i="9"/>
  <c r="F1107" i="9"/>
  <c r="E1107" i="9"/>
  <c r="D1107" i="9"/>
  <c r="C1107" i="9"/>
  <c r="K1106" i="9"/>
  <c r="I1106" i="9"/>
  <c r="H1106" i="9"/>
  <c r="G1106" i="9"/>
  <c r="F1106" i="9"/>
  <c r="E1106" i="9"/>
  <c r="D1106" i="9"/>
  <c r="C1106" i="9"/>
  <c r="K1105" i="9"/>
  <c r="I1105" i="9"/>
  <c r="H1105" i="9"/>
  <c r="G1105" i="9"/>
  <c r="F1105" i="9"/>
  <c r="E1105" i="9"/>
  <c r="D1105" i="9"/>
  <c r="C1105" i="9"/>
  <c r="K1104" i="9"/>
  <c r="I1104" i="9"/>
  <c r="H1104" i="9"/>
  <c r="G1104" i="9"/>
  <c r="F1104" i="9"/>
  <c r="E1104" i="9"/>
  <c r="D1104" i="9"/>
  <c r="C1104" i="9"/>
  <c r="K1103" i="9"/>
  <c r="I1103" i="9"/>
  <c r="H1103" i="9"/>
  <c r="G1103" i="9"/>
  <c r="F1103" i="9"/>
  <c r="E1103" i="9"/>
  <c r="D1103" i="9"/>
  <c r="C1103" i="9"/>
  <c r="K1102" i="9"/>
  <c r="I1102" i="9"/>
  <c r="H1102" i="9"/>
  <c r="G1102" i="9"/>
  <c r="F1102" i="9"/>
  <c r="E1102" i="9"/>
  <c r="D1102" i="9"/>
  <c r="C1102" i="9"/>
  <c r="K1101" i="9"/>
  <c r="I1101" i="9"/>
  <c r="H1101" i="9"/>
  <c r="G1101" i="9"/>
  <c r="F1101" i="9"/>
  <c r="E1101" i="9"/>
  <c r="D1101" i="9"/>
  <c r="C1101" i="9"/>
  <c r="I1100" i="9"/>
  <c r="H1100" i="9"/>
  <c r="G1100" i="9"/>
  <c r="F1100" i="9"/>
  <c r="E1100" i="9"/>
  <c r="D1100" i="9"/>
  <c r="C1100" i="9"/>
  <c r="K1099" i="9"/>
  <c r="I1099" i="9"/>
  <c r="H1099" i="9"/>
  <c r="G1099" i="9"/>
  <c r="F1099" i="9"/>
  <c r="E1099" i="9"/>
  <c r="D1099" i="9"/>
  <c r="C1099" i="9"/>
  <c r="K1098" i="9"/>
  <c r="I1098" i="9"/>
  <c r="H1098" i="9"/>
  <c r="G1098" i="9"/>
  <c r="F1098" i="9"/>
  <c r="E1098" i="9"/>
  <c r="D1098" i="9"/>
  <c r="C1098" i="9"/>
  <c r="K1097" i="9"/>
  <c r="I1097" i="9"/>
  <c r="H1097" i="9"/>
  <c r="G1097" i="9"/>
  <c r="F1097" i="9"/>
  <c r="E1097" i="9"/>
  <c r="D1097" i="9"/>
  <c r="C1097" i="9"/>
  <c r="K1096" i="9"/>
  <c r="I1096" i="9"/>
  <c r="H1096" i="9"/>
  <c r="G1096" i="9"/>
  <c r="F1096" i="9"/>
  <c r="E1096" i="9"/>
  <c r="D1096" i="9"/>
  <c r="C1096" i="9"/>
  <c r="K1095" i="9"/>
  <c r="I1095" i="9"/>
  <c r="H1095" i="9"/>
  <c r="G1095" i="9"/>
  <c r="F1095" i="9"/>
  <c r="E1095" i="9"/>
  <c r="D1095" i="9"/>
  <c r="C1095" i="9"/>
  <c r="K1094" i="9"/>
  <c r="I1094" i="9"/>
  <c r="H1094" i="9"/>
  <c r="G1094" i="9"/>
  <c r="F1094" i="9"/>
  <c r="E1094" i="9"/>
  <c r="D1094" i="9"/>
  <c r="C1094" i="9"/>
  <c r="K1093" i="9"/>
  <c r="I1093" i="9"/>
  <c r="H1093" i="9"/>
  <c r="G1093" i="9"/>
  <c r="F1093" i="9"/>
  <c r="E1093" i="9"/>
  <c r="D1093" i="9"/>
  <c r="C1093" i="9"/>
  <c r="K1092" i="9"/>
  <c r="I1092" i="9"/>
  <c r="H1092" i="9"/>
  <c r="G1092" i="9"/>
  <c r="F1092" i="9"/>
  <c r="E1092" i="9"/>
  <c r="D1092" i="9"/>
  <c r="C1092" i="9"/>
  <c r="K1091" i="9"/>
  <c r="I1091" i="9"/>
  <c r="H1091" i="9"/>
  <c r="G1091" i="9"/>
  <c r="F1091" i="9"/>
  <c r="E1091" i="9"/>
  <c r="D1091" i="9"/>
  <c r="C1091" i="9"/>
  <c r="K1090" i="9"/>
  <c r="I1090" i="9"/>
  <c r="H1090" i="9"/>
  <c r="G1090" i="9"/>
  <c r="F1090" i="9"/>
  <c r="E1090" i="9"/>
  <c r="D1090" i="9"/>
  <c r="C1090" i="9"/>
  <c r="I1089" i="9"/>
  <c r="H1089" i="9"/>
  <c r="G1089" i="9"/>
  <c r="F1089" i="9"/>
  <c r="E1089" i="9"/>
  <c r="D1089" i="9"/>
  <c r="C1089" i="9"/>
  <c r="K1088" i="9"/>
  <c r="I1088" i="9"/>
  <c r="H1088" i="9"/>
  <c r="G1088" i="9"/>
  <c r="F1088" i="9"/>
  <c r="E1088" i="9"/>
  <c r="D1088" i="9"/>
  <c r="C1088" i="9"/>
  <c r="K1087" i="9"/>
  <c r="I1087" i="9"/>
  <c r="H1087" i="9"/>
  <c r="G1087" i="9"/>
  <c r="F1087" i="9"/>
  <c r="E1087" i="9"/>
  <c r="D1087" i="9"/>
  <c r="C1087" i="9"/>
  <c r="K1086" i="9"/>
  <c r="I1086" i="9"/>
  <c r="H1086" i="9"/>
  <c r="G1086" i="9"/>
  <c r="F1086" i="9"/>
  <c r="E1086" i="9"/>
  <c r="D1086" i="9"/>
  <c r="C1086" i="9"/>
  <c r="K1085" i="9"/>
  <c r="I1085" i="9"/>
  <c r="H1085" i="9"/>
  <c r="G1085" i="9"/>
  <c r="F1085" i="9"/>
  <c r="E1085" i="9"/>
  <c r="D1085" i="9"/>
  <c r="C1085" i="9"/>
  <c r="K1084" i="9"/>
  <c r="I1084" i="9"/>
  <c r="H1084" i="9"/>
  <c r="G1084" i="9"/>
  <c r="F1084" i="9"/>
  <c r="E1084" i="9"/>
  <c r="D1084" i="9"/>
  <c r="C1084" i="9"/>
  <c r="K1083" i="9"/>
  <c r="I1083" i="9"/>
  <c r="H1083" i="9"/>
  <c r="G1083" i="9"/>
  <c r="F1083" i="9"/>
  <c r="E1083" i="9"/>
  <c r="D1083" i="9"/>
  <c r="C1083" i="9"/>
  <c r="K1082" i="9"/>
  <c r="I1082" i="9"/>
  <c r="H1082" i="9"/>
  <c r="G1082" i="9"/>
  <c r="F1082" i="9"/>
  <c r="E1082" i="9"/>
  <c r="D1082" i="9"/>
  <c r="C1082" i="9"/>
  <c r="K1081" i="9"/>
  <c r="I1081" i="9"/>
  <c r="H1081" i="9"/>
  <c r="G1081" i="9"/>
  <c r="F1081" i="9"/>
  <c r="E1081" i="9"/>
  <c r="D1081" i="9"/>
  <c r="C1081" i="9"/>
  <c r="K1080" i="9"/>
  <c r="I1080" i="9"/>
  <c r="H1080" i="9"/>
  <c r="G1080" i="9"/>
  <c r="F1080" i="9"/>
  <c r="E1080" i="9"/>
  <c r="D1080" i="9"/>
  <c r="C1080" i="9"/>
  <c r="K1079" i="9"/>
  <c r="I1079" i="9"/>
  <c r="H1079" i="9"/>
  <c r="G1079" i="9"/>
  <c r="F1079" i="9"/>
  <c r="E1079" i="9"/>
  <c r="D1079" i="9"/>
  <c r="C1079" i="9"/>
  <c r="K1078" i="9"/>
  <c r="I1078" i="9"/>
  <c r="H1078" i="9"/>
  <c r="G1078" i="9"/>
  <c r="F1078" i="9"/>
  <c r="E1078" i="9"/>
  <c r="D1078" i="9"/>
  <c r="C1078" i="9"/>
  <c r="K1077" i="9"/>
  <c r="I1077" i="9"/>
  <c r="H1077" i="9"/>
  <c r="G1077" i="9"/>
  <c r="F1077" i="9"/>
  <c r="E1077" i="9"/>
  <c r="D1077" i="9"/>
  <c r="C1077" i="9"/>
  <c r="I1076" i="9"/>
  <c r="H1076" i="9"/>
  <c r="G1076" i="9"/>
  <c r="F1076" i="9"/>
  <c r="E1076" i="9"/>
  <c r="D1076" i="9"/>
  <c r="C1076" i="9"/>
  <c r="K1075" i="9"/>
  <c r="I1075" i="9"/>
  <c r="H1075" i="9"/>
  <c r="G1075" i="9"/>
  <c r="F1075" i="9"/>
  <c r="E1075" i="9"/>
  <c r="D1075" i="9"/>
  <c r="C1075" i="9"/>
  <c r="K1074" i="9"/>
  <c r="I1074" i="9"/>
  <c r="H1074" i="9"/>
  <c r="G1074" i="9"/>
  <c r="F1074" i="9"/>
  <c r="E1074" i="9"/>
  <c r="D1074" i="9"/>
  <c r="C1074" i="9"/>
  <c r="K1073" i="9"/>
  <c r="I1073" i="9"/>
  <c r="H1073" i="9"/>
  <c r="G1073" i="9"/>
  <c r="F1073" i="9"/>
  <c r="E1073" i="9"/>
  <c r="D1073" i="9"/>
  <c r="C1073" i="9"/>
  <c r="K1072" i="9"/>
  <c r="I1072" i="9"/>
  <c r="H1072" i="9"/>
  <c r="G1072" i="9"/>
  <c r="F1072" i="9"/>
  <c r="E1072" i="9"/>
  <c r="D1072" i="9"/>
  <c r="C1072" i="9"/>
  <c r="I1071" i="9"/>
  <c r="H1071" i="9"/>
  <c r="G1071" i="9"/>
  <c r="F1071" i="9"/>
  <c r="E1071" i="9"/>
  <c r="D1071" i="9"/>
  <c r="C1071" i="9"/>
  <c r="K1070" i="9"/>
  <c r="I1070" i="9"/>
  <c r="H1070" i="9"/>
  <c r="G1070" i="9"/>
  <c r="F1070" i="9"/>
  <c r="E1070" i="9"/>
  <c r="D1070" i="9"/>
  <c r="C1070" i="9"/>
  <c r="K1069" i="9"/>
  <c r="I1069" i="9"/>
  <c r="H1069" i="9"/>
  <c r="G1069" i="9"/>
  <c r="F1069" i="9"/>
  <c r="E1069" i="9"/>
  <c r="D1069" i="9"/>
  <c r="C1069" i="9"/>
  <c r="K1068" i="9"/>
  <c r="I1068" i="9"/>
  <c r="H1068" i="9"/>
  <c r="G1068" i="9"/>
  <c r="F1068" i="9"/>
  <c r="E1068" i="9"/>
  <c r="D1068" i="9"/>
  <c r="C1068" i="9"/>
  <c r="K1067" i="9"/>
  <c r="I1067" i="9"/>
  <c r="H1067" i="9"/>
  <c r="G1067" i="9"/>
  <c r="F1067" i="9"/>
  <c r="E1067" i="9"/>
  <c r="D1067" i="9"/>
  <c r="C1067" i="9"/>
  <c r="K1066" i="9"/>
  <c r="I1066" i="9"/>
  <c r="H1066" i="9"/>
  <c r="G1066" i="9"/>
  <c r="F1066" i="9"/>
  <c r="E1066" i="9"/>
  <c r="D1066" i="9"/>
  <c r="C1066" i="9"/>
  <c r="K1065" i="9"/>
  <c r="I1065" i="9"/>
  <c r="H1065" i="9"/>
  <c r="G1065" i="9"/>
  <c r="F1065" i="9"/>
  <c r="E1065" i="9"/>
  <c r="D1065" i="9"/>
  <c r="C1065" i="9"/>
  <c r="K1064" i="9"/>
  <c r="I1064" i="9"/>
  <c r="H1064" i="9"/>
  <c r="G1064" i="9"/>
  <c r="F1064" i="9"/>
  <c r="E1064" i="9"/>
  <c r="D1064" i="9"/>
  <c r="C1064" i="9"/>
  <c r="K1063" i="9"/>
  <c r="I1063" i="9"/>
  <c r="H1063" i="9"/>
  <c r="G1063" i="9"/>
  <c r="F1063" i="9"/>
  <c r="E1063" i="9"/>
  <c r="D1063" i="9"/>
  <c r="C1063" i="9"/>
  <c r="K1062" i="9"/>
  <c r="I1062" i="9"/>
  <c r="H1062" i="9"/>
  <c r="G1062" i="9"/>
  <c r="F1062" i="9"/>
  <c r="E1062" i="9"/>
  <c r="D1062" i="9"/>
  <c r="C1062" i="9"/>
  <c r="K1061" i="9"/>
  <c r="I1061" i="9"/>
  <c r="H1061" i="9"/>
  <c r="G1061" i="9"/>
  <c r="F1061" i="9"/>
  <c r="E1061" i="9"/>
  <c r="D1061" i="9"/>
  <c r="C1061" i="9"/>
  <c r="K1060" i="9"/>
  <c r="I1060" i="9"/>
  <c r="H1060" i="9"/>
  <c r="G1060" i="9"/>
  <c r="F1060" i="9"/>
  <c r="E1060" i="9"/>
  <c r="D1060" i="9"/>
  <c r="C1060" i="9"/>
  <c r="K1059" i="9"/>
  <c r="I1059" i="9"/>
  <c r="H1059" i="9"/>
  <c r="G1059" i="9"/>
  <c r="F1059" i="9"/>
  <c r="E1059" i="9"/>
  <c r="D1059" i="9"/>
  <c r="C1059" i="9"/>
  <c r="K1058" i="9"/>
  <c r="I1058" i="9"/>
  <c r="H1058" i="9"/>
  <c r="G1058" i="9"/>
  <c r="F1058" i="9"/>
  <c r="E1058" i="9"/>
  <c r="D1058" i="9"/>
  <c r="C1058" i="9"/>
  <c r="K1057" i="9"/>
  <c r="I1057" i="9"/>
  <c r="H1057" i="9"/>
  <c r="G1057" i="9"/>
  <c r="F1057" i="9"/>
  <c r="E1057" i="9"/>
  <c r="D1057" i="9"/>
  <c r="C1057" i="9"/>
  <c r="K1056" i="9"/>
  <c r="I1056" i="9"/>
  <c r="H1056" i="9"/>
  <c r="G1056" i="9"/>
  <c r="F1056" i="9"/>
  <c r="E1056" i="9"/>
  <c r="D1056" i="9"/>
  <c r="C1056" i="9"/>
  <c r="K1055" i="9"/>
  <c r="I1055" i="9"/>
  <c r="H1055" i="9"/>
  <c r="G1055" i="9"/>
  <c r="F1055" i="9"/>
  <c r="E1055" i="9"/>
  <c r="D1055" i="9"/>
  <c r="C1055" i="9"/>
  <c r="K1054" i="9"/>
  <c r="I1054" i="9"/>
  <c r="H1054" i="9"/>
  <c r="G1054" i="9"/>
  <c r="F1054" i="9"/>
  <c r="E1054" i="9"/>
  <c r="D1054" i="9"/>
  <c r="C1054" i="9"/>
  <c r="K1053" i="9"/>
  <c r="I1053" i="9"/>
  <c r="H1053" i="9"/>
  <c r="G1053" i="9"/>
  <c r="F1053" i="9"/>
  <c r="E1053" i="9"/>
  <c r="D1053" i="9"/>
  <c r="C1053" i="9"/>
  <c r="K1052" i="9"/>
  <c r="I1052" i="9"/>
  <c r="H1052" i="9"/>
  <c r="G1052" i="9"/>
  <c r="F1052" i="9"/>
  <c r="E1052" i="9"/>
  <c r="D1052" i="9"/>
  <c r="C1052" i="9"/>
  <c r="K1051" i="9"/>
  <c r="I1051" i="9"/>
  <c r="H1051" i="9"/>
  <c r="G1051" i="9"/>
  <c r="F1051" i="9"/>
  <c r="E1051" i="9"/>
  <c r="D1051" i="9"/>
  <c r="C1051" i="9"/>
  <c r="K1050" i="9"/>
  <c r="I1050" i="9"/>
  <c r="H1050" i="9"/>
  <c r="G1050" i="9"/>
  <c r="F1050" i="9"/>
  <c r="E1050" i="9"/>
  <c r="D1050" i="9"/>
  <c r="C1050" i="9"/>
  <c r="K1049" i="9"/>
  <c r="I1049" i="9"/>
  <c r="H1049" i="9"/>
  <c r="G1049" i="9"/>
  <c r="F1049" i="9"/>
  <c r="E1049" i="9"/>
  <c r="D1049" i="9"/>
  <c r="C1049" i="9"/>
  <c r="K1048" i="9"/>
  <c r="I1048" i="9"/>
  <c r="H1048" i="9"/>
  <c r="G1048" i="9"/>
  <c r="F1048" i="9"/>
  <c r="E1048" i="9"/>
  <c r="D1048" i="9"/>
  <c r="C1048" i="9"/>
  <c r="K1047" i="9"/>
  <c r="I1047" i="9"/>
  <c r="H1047" i="9"/>
  <c r="G1047" i="9"/>
  <c r="F1047" i="9"/>
  <c r="E1047" i="9"/>
  <c r="D1047" i="9"/>
  <c r="C1047" i="9"/>
  <c r="K1046" i="9"/>
  <c r="I1046" i="9"/>
  <c r="H1046" i="9"/>
  <c r="G1046" i="9"/>
  <c r="F1046" i="9"/>
  <c r="E1046" i="9"/>
  <c r="D1046" i="9"/>
  <c r="C1046" i="9"/>
  <c r="K1045" i="9"/>
  <c r="I1045" i="9"/>
  <c r="H1045" i="9"/>
  <c r="G1045" i="9"/>
  <c r="F1045" i="9"/>
  <c r="E1045" i="9"/>
  <c r="D1045" i="9"/>
  <c r="C1045" i="9"/>
  <c r="K1044" i="9"/>
  <c r="I1044" i="9"/>
  <c r="H1044" i="9"/>
  <c r="G1044" i="9"/>
  <c r="F1044" i="9"/>
  <c r="E1044" i="9"/>
  <c r="D1044" i="9"/>
  <c r="C1044" i="9"/>
  <c r="K1043" i="9"/>
  <c r="I1043" i="9"/>
  <c r="H1043" i="9"/>
  <c r="G1043" i="9"/>
  <c r="F1043" i="9"/>
  <c r="E1043" i="9"/>
  <c r="D1043" i="9"/>
  <c r="C1043" i="9"/>
  <c r="K1042" i="9"/>
  <c r="I1042" i="9"/>
  <c r="H1042" i="9"/>
  <c r="G1042" i="9"/>
  <c r="F1042" i="9"/>
  <c r="E1042" i="9"/>
  <c r="D1042" i="9"/>
  <c r="C1042" i="9"/>
  <c r="K1041" i="9"/>
  <c r="I1041" i="9"/>
  <c r="H1041" i="9"/>
  <c r="G1041" i="9"/>
  <c r="F1041" i="9"/>
  <c r="E1041" i="9"/>
  <c r="D1041" i="9"/>
  <c r="C1041" i="9"/>
  <c r="K1040" i="9"/>
  <c r="I1040" i="9"/>
  <c r="H1040" i="9"/>
  <c r="G1040" i="9"/>
  <c r="F1040" i="9"/>
  <c r="E1040" i="9"/>
  <c r="D1040" i="9"/>
  <c r="C1040" i="9"/>
  <c r="K1039" i="9"/>
  <c r="I1039" i="9"/>
  <c r="H1039" i="9"/>
  <c r="G1039" i="9"/>
  <c r="F1039" i="9"/>
  <c r="E1039" i="9"/>
  <c r="D1039" i="9"/>
  <c r="C1039" i="9"/>
  <c r="K1038" i="9"/>
  <c r="I1038" i="9"/>
  <c r="H1038" i="9"/>
  <c r="G1038" i="9"/>
  <c r="F1038" i="9"/>
  <c r="E1038" i="9"/>
  <c r="D1038" i="9"/>
  <c r="C1038" i="9"/>
  <c r="K1037" i="9"/>
  <c r="I1037" i="9"/>
  <c r="H1037" i="9"/>
  <c r="G1037" i="9"/>
  <c r="F1037" i="9"/>
  <c r="E1037" i="9"/>
  <c r="D1037" i="9"/>
  <c r="C1037" i="9"/>
  <c r="K1036" i="9"/>
  <c r="I1036" i="9"/>
  <c r="H1036" i="9"/>
  <c r="G1036" i="9"/>
  <c r="F1036" i="9"/>
  <c r="E1036" i="9"/>
  <c r="D1036" i="9"/>
  <c r="C1036" i="9"/>
  <c r="K1035" i="9"/>
  <c r="I1035" i="9"/>
  <c r="H1035" i="9"/>
  <c r="G1035" i="9"/>
  <c r="F1035" i="9"/>
  <c r="E1035" i="9"/>
  <c r="D1035" i="9"/>
  <c r="C1035" i="9"/>
  <c r="I1034" i="9"/>
  <c r="H1034" i="9"/>
  <c r="G1034" i="9"/>
  <c r="F1034" i="9"/>
  <c r="E1034" i="9"/>
  <c r="D1034" i="9"/>
  <c r="C1034" i="9"/>
  <c r="K1033" i="9"/>
  <c r="I1033" i="9"/>
  <c r="H1033" i="9"/>
  <c r="G1033" i="9"/>
  <c r="F1033" i="9"/>
  <c r="E1033" i="9"/>
  <c r="D1033" i="9"/>
  <c r="C1033" i="9"/>
  <c r="I1032" i="9"/>
  <c r="H1032" i="9"/>
  <c r="G1032" i="9"/>
  <c r="F1032" i="9"/>
  <c r="E1032" i="9"/>
  <c r="D1032" i="9"/>
  <c r="C1032" i="9"/>
  <c r="K1031" i="9"/>
  <c r="I1031" i="9"/>
  <c r="H1031" i="9"/>
  <c r="G1031" i="9"/>
  <c r="F1031" i="9"/>
  <c r="E1031" i="9"/>
  <c r="D1031" i="9"/>
  <c r="C1031" i="9"/>
  <c r="K1030" i="9"/>
  <c r="I1030" i="9"/>
  <c r="H1030" i="9"/>
  <c r="G1030" i="9"/>
  <c r="F1030" i="9"/>
  <c r="E1030" i="9"/>
  <c r="D1030" i="9"/>
  <c r="C1030" i="9"/>
  <c r="I1029" i="9"/>
  <c r="H1029" i="9"/>
  <c r="G1029" i="9"/>
  <c r="F1029" i="9"/>
  <c r="E1029" i="9"/>
  <c r="D1029" i="9"/>
  <c r="C1029" i="9"/>
  <c r="K1028" i="9"/>
  <c r="I1028" i="9"/>
  <c r="H1028" i="9"/>
  <c r="G1028" i="9"/>
  <c r="F1028" i="9"/>
  <c r="E1028" i="9"/>
  <c r="D1028" i="9"/>
  <c r="C1028" i="9"/>
  <c r="I1027" i="9"/>
  <c r="H1027" i="9"/>
  <c r="G1027" i="9"/>
  <c r="F1027" i="9"/>
  <c r="E1027" i="9"/>
  <c r="D1027" i="9"/>
  <c r="C1027" i="9"/>
  <c r="I1026" i="9"/>
  <c r="H1026" i="9"/>
  <c r="G1026" i="9"/>
  <c r="F1026" i="9"/>
  <c r="E1026" i="9"/>
  <c r="D1026" i="9"/>
  <c r="C1026" i="9"/>
  <c r="K1025" i="9"/>
  <c r="I1025" i="9"/>
  <c r="H1025" i="9"/>
  <c r="G1025" i="9"/>
  <c r="F1025" i="9"/>
  <c r="E1025" i="9"/>
  <c r="D1025" i="9"/>
  <c r="C1025" i="9"/>
  <c r="K1024" i="9"/>
  <c r="I1024" i="9"/>
  <c r="H1024" i="9"/>
  <c r="G1024" i="9"/>
  <c r="F1024" i="9"/>
  <c r="E1024" i="9"/>
  <c r="D1024" i="9"/>
  <c r="C1024" i="9"/>
  <c r="I1023" i="9"/>
  <c r="H1023" i="9"/>
  <c r="G1023" i="9"/>
  <c r="F1023" i="9"/>
  <c r="E1023" i="9"/>
  <c r="D1023" i="9"/>
  <c r="C1023" i="9"/>
  <c r="I1022" i="9"/>
  <c r="H1022" i="9"/>
  <c r="G1022" i="9"/>
  <c r="F1022" i="9"/>
  <c r="E1022" i="9"/>
  <c r="D1022" i="9"/>
  <c r="C1022" i="9"/>
  <c r="K1021" i="9"/>
  <c r="I1021" i="9"/>
  <c r="H1021" i="9"/>
  <c r="G1021" i="9"/>
  <c r="F1021" i="9"/>
  <c r="E1021" i="9"/>
  <c r="D1021" i="9"/>
  <c r="C1021" i="9"/>
  <c r="K1020" i="9"/>
  <c r="I1020" i="9"/>
  <c r="H1020" i="9"/>
  <c r="G1020" i="9"/>
  <c r="F1020" i="9"/>
  <c r="E1020" i="9"/>
  <c r="D1020" i="9"/>
  <c r="C1020" i="9"/>
  <c r="I1019" i="9"/>
  <c r="H1019" i="9"/>
  <c r="G1019" i="9"/>
  <c r="F1019" i="9"/>
  <c r="E1019" i="9"/>
  <c r="D1019" i="9"/>
  <c r="C1019" i="9"/>
  <c r="K1018" i="9"/>
  <c r="I1018" i="9"/>
  <c r="H1018" i="9"/>
  <c r="G1018" i="9"/>
  <c r="F1018" i="9"/>
  <c r="E1018" i="9"/>
  <c r="D1018" i="9"/>
  <c r="C1018" i="9"/>
  <c r="K1017" i="9"/>
  <c r="I1017" i="9"/>
  <c r="H1017" i="9"/>
  <c r="G1017" i="9"/>
  <c r="F1017" i="9"/>
  <c r="E1017" i="9"/>
  <c r="D1017" i="9"/>
  <c r="C1017" i="9"/>
  <c r="K1016" i="9"/>
  <c r="I1016" i="9"/>
  <c r="H1016" i="9"/>
  <c r="G1016" i="9"/>
  <c r="F1016" i="9"/>
  <c r="E1016" i="9"/>
  <c r="D1016" i="9"/>
  <c r="C1016" i="9"/>
  <c r="K1015" i="9"/>
  <c r="I1015" i="9"/>
  <c r="H1015" i="9"/>
  <c r="G1015" i="9"/>
  <c r="F1015" i="9"/>
  <c r="E1015" i="9"/>
  <c r="D1015" i="9"/>
  <c r="C1015" i="9"/>
  <c r="K1014" i="9"/>
  <c r="I1014" i="9"/>
  <c r="H1014" i="9"/>
  <c r="G1014" i="9"/>
  <c r="F1014" i="9"/>
  <c r="E1014" i="9"/>
  <c r="D1014" i="9"/>
  <c r="C1014" i="9"/>
  <c r="K1013" i="9"/>
  <c r="I1013" i="9"/>
  <c r="H1013" i="9"/>
  <c r="G1013" i="9"/>
  <c r="F1013" i="9"/>
  <c r="E1013" i="9"/>
  <c r="D1013" i="9"/>
  <c r="C1013" i="9"/>
  <c r="K1012" i="9"/>
  <c r="I1012" i="9"/>
  <c r="H1012" i="9"/>
  <c r="G1012" i="9"/>
  <c r="F1012" i="9"/>
  <c r="E1012" i="9"/>
  <c r="D1012" i="9"/>
  <c r="C1012" i="9"/>
  <c r="K1011" i="9"/>
  <c r="I1011" i="9"/>
  <c r="H1011" i="9"/>
  <c r="G1011" i="9"/>
  <c r="F1011" i="9"/>
  <c r="E1011" i="9"/>
  <c r="D1011" i="9"/>
  <c r="C1011" i="9"/>
  <c r="K1010" i="9"/>
  <c r="I1010" i="9"/>
  <c r="H1010" i="9"/>
  <c r="G1010" i="9"/>
  <c r="F1010" i="9"/>
  <c r="E1010" i="9"/>
  <c r="D1010" i="9"/>
  <c r="C1010" i="9"/>
  <c r="K1009" i="9"/>
  <c r="I1009" i="9"/>
  <c r="H1009" i="9"/>
  <c r="G1009" i="9"/>
  <c r="F1009" i="9"/>
  <c r="E1009" i="9"/>
  <c r="D1009" i="9"/>
  <c r="C1009" i="9"/>
  <c r="K1008" i="9"/>
  <c r="I1008" i="9"/>
  <c r="H1008" i="9"/>
  <c r="G1008" i="9"/>
  <c r="F1008" i="9"/>
  <c r="E1008" i="9"/>
  <c r="D1008" i="9"/>
  <c r="C1008" i="9"/>
  <c r="K1007" i="9"/>
  <c r="I1007" i="9"/>
  <c r="H1007" i="9"/>
  <c r="G1007" i="9"/>
  <c r="F1007" i="9"/>
  <c r="E1007" i="9"/>
  <c r="D1007" i="9"/>
  <c r="C1007" i="9"/>
  <c r="K1006" i="9"/>
  <c r="I1006" i="9"/>
  <c r="H1006" i="9"/>
  <c r="G1006" i="9"/>
  <c r="F1006" i="9"/>
  <c r="E1006" i="9"/>
  <c r="D1006" i="9"/>
  <c r="C1006" i="9"/>
  <c r="K1005" i="9"/>
  <c r="I1005" i="9"/>
  <c r="H1005" i="9"/>
  <c r="G1005" i="9"/>
  <c r="F1005" i="9"/>
  <c r="E1005" i="9"/>
  <c r="D1005" i="9"/>
  <c r="C1005" i="9"/>
  <c r="K1004" i="9"/>
  <c r="I1004" i="9"/>
  <c r="H1004" i="9"/>
  <c r="G1004" i="9"/>
  <c r="F1004" i="9"/>
  <c r="E1004" i="9"/>
  <c r="D1004" i="9"/>
  <c r="C1004" i="9"/>
  <c r="K1003" i="9"/>
  <c r="I1003" i="9"/>
  <c r="H1003" i="9"/>
  <c r="G1003" i="9"/>
  <c r="F1003" i="9"/>
  <c r="E1003" i="9"/>
  <c r="D1003" i="9"/>
  <c r="C1003" i="9"/>
  <c r="K1002" i="9"/>
  <c r="I1002" i="9"/>
  <c r="H1002" i="9"/>
  <c r="G1002" i="9"/>
  <c r="F1002" i="9"/>
  <c r="E1002" i="9"/>
  <c r="D1002" i="9"/>
  <c r="C1002" i="9"/>
  <c r="K1001" i="9"/>
  <c r="I1001" i="9"/>
  <c r="H1001" i="9"/>
  <c r="G1001" i="9"/>
  <c r="F1001" i="9"/>
  <c r="E1001" i="9"/>
  <c r="D1001" i="9"/>
  <c r="C1001" i="9"/>
  <c r="K1000" i="9"/>
  <c r="I1000" i="9"/>
  <c r="H1000" i="9"/>
  <c r="G1000" i="9"/>
  <c r="F1000" i="9"/>
  <c r="E1000" i="9"/>
  <c r="D1000" i="9"/>
  <c r="C1000" i="9"/>
  <c r="K999" i="9"/>
  <c r="I999" i="9"/>
  <c r="H999" i="9"/>
  <c r="G999" i="9"/>
  <c r="F999" i="9"/>
  <c r="E999" i="9"/>
  <c r="D999" i="9"/>
  <c r="C999" i="9"/>
  <c r="K998" i="9"/>
  <c r="I998" i="9"/>
  <c r="H998" i="9"/>
  <c r="G998" i="9"/>
  <c r="F998" i="9"/>
  <c r="E998" i="9"/>
  <c r="D998" i="9"/>
  <c r="C998" i="9"/>
  <c r="K997" i="9"/>
  <c r="I997" i="9"/>
  <c r="H997" i="9"/>
  <c r="G997" i="9"/>
  <c r="F997" i="9"/>
  <c r="E997" i="9"/>
  <c r="D997" i="9"/>
  <c r="C997" i="9"/>
  <c r="I996" i="9"/>
  <c r="H996" i="9"/>
  <c r="G996" i="9"/>
  <c r="F996" i="9"/>
  <c r="E996" i="9"/>
  <c r="D996" i="9"/>
  <c r="C996" i="9"/>
  <c r="K995" i="9"/>
  <c r="I995" i="9"/>
  <c r="H995" i="9"/>
  <c r="G995" i="9"/>
  <c r="F995" i="9"/>
  <c r="E995" i="9"/>
  <c r="D995" i="9"/>
  <c r="C995" i="9"/>
  <c r="K994" i="9"/>
  <c r="I994" i="9"/>
  <c r="H994" i="9"/>
  <c r="G994" i="9"/>
  <c r="F994" i="9"/>
  <c r="E994" i="9"/>
  <c r="D994" i="9"/>
  <c r="C994" i="9"/>
  <c r="K993" i="9"/>
  <c r="I993" i="9"/>
  <c r="H993" i="9"/>
  <c r="G993" i="9"/>
  <c r="F993" i="9"/>
  <c r="E993" i="9"/>
  <c r="D993" i="9"/>
  <c r="C993" i="9"/>
  <c r="I992" i="9"/>
  <c r="H992" i="9"/>
  <c r="G992" i="9"/>
  <c r="F992" i="9"/>
  <c r="E992" i="9"/>
  <c r="D992" i="9"/>
  <c r="C992" i="9"/>
  <c r="K991" i="9"/>
  <c r="I991" i="9"/>
  <c r="H991" i="9"/>
  <c r="G991" i="9"/>
  <c r="F991" i="9"/>
  <c r="E991" i="9"/>
  <c r="D991" i="9"/>
  <c r="C991" i="9"/>
  <c r="K990" i="9"/>
  <c r="I990" i="9"/>
  <c r="H990" i="9"/>
  <c r="G990" i="9"/>
  <c r="F990" i="9"/>
  <c r="E990" i="9"/>
  <c r="D990" i="9"/>
  <c r="C990" i="9"/>
  <c r="K989" i="9"/>
  <c r="I989" i="9"/>
  <c r="H989" i="9"/>
  <c r="G989" i="9"/>
  <c r="F989" i="9"/>
  <c r="E989" i="9"/>
  <c r="D989" i="9"/>
  <c r="C989" i="9"/>
  <c r="K988" i="9"/>
  <c r="I988" i="9"/>
  <c r="H988" i="9"/>
  <c r="G988" i="9"/>
  <c r="F988" i="9"/>
  <c r="E988" i="9"/>
  <c r="D988" i="9"/>
  <c r="C988" i="9"/>
  <c r="K987" i="9"/>
  <c r="I987" i="9"/>
  <c r="H987" i="9"/>
  <c r="G987" i="9"/>
  <c r="F987" i="9"/>
  <c r="E987" i="9"/>
  <c r="D987" i="9"/>
  <c r="C987" i="9"/>
  <c r="K986" i="9"/>
  <c r="I986" i="9"/>
  <c r="H986" i="9"/>
  <c r="G986" i="9"/>
  <c r="F986" i="9"/>
  <c r="E986" i="9"/>
  <c r="D986" i="9"/>
  <c r="C986" i="9"/>
  <c r="K985" i="9"/>
  <c r="I985" i="9"/>
  <c r="H985" i="9"/>
  <c r="G985" i="9"/>
  <c r="F985" i="9"/>
  <c r="E985" i="9"/>
  <c r="D985" i="9"/>
  <c r="C985" i="9"/>
  <c r="K984" i="9"/>
  <c r="I984" i="9"/>
  <c r="H984" i="9"/>
  <c r="G984" i="9"/>
  <c r="F984" i="9"/>
  <c r="E984" i="9"/>
  <c r="D984" i="9"/>
  <c r="C984" i="9"/>
  <c r="K983" i="9"/>
  <c r="I983" i="9"/>
  <c r="H983" i="9"/>
  <c r="G983" i="9"/>
  <c r="F983" i="9"/>
  <c r="E983" i="9"/>
  <c r="D983" i="9"/>
  <c r="C983" i="9"/>
  <c r="K982" i="9"/>
  <c r="I982" i="9"/>
  <c r="H982" i="9"/>
  <c r="G982" i="9"/>
  <c r="F982" i="9"/>
  <c r="E982" i="9"/>
  <c r="D982" i="9"/>
  <c r="C982" i="9"/>
  <c r="I981" i="9"/>
  <c r="H981" i="9"/>
  <c r="G981" i="9"/>
  <c r="F981" i="9"/>
  <c r="E981" i="9"/>
  <c r="D981" i="9"/>
  <c r="C981" i="9"/>
  <c r="K980" i="9"/>
  <c r="I980" i="9"/>
  <c r="H980" i="9"/>
  <c r="G980" i="9"/>
  <c r="F980" i="9"/>
  <c r="E980" i="9"/>
  <c r="D980" i="9"/>
  <c r="C980" i="9"/>
  <c r="K979" i="9"/>
  <c r="I979" i="9"/>
  <c r="H979" i="9"/>
  <c r="G979" i="9"/>
  <c r="F979" i="9"/>
  <c r="E979" i="9"/>
  <c r="D979" i="9"/>
  <c r="C979" i="9"/>
  <c r="K978" i="9"/>
  <c r="I978" i="9"/>
  <c r="H978" i="9"/>
  <c r="G978" i="9"/>
  <c r="F978" i="9"/>
  <c r="E978" i="9"/>
  <c r="D978" i="9"/>
  <c r="C978" i="9"/>
  <c r="K977" i="9"/>
  <c r="I977" i="9"/>
  <c r="H977" i="9"/>
  <c r="G977" i="9"/>
  <c r="F977" i="9"/>
  <c r="E977" i="9"/>
  <c r="D977" i="9"/>
  <c r="C977" i="9"/>
  <c r="K976" i="9"/>
  <c r="I976" i="9"/>
  <c r="H976" i="9"/>
  <c r="G976" i="9"/>
  <c r="F976" i="9"/>
  <c r="E976" i="9"/>
  <c r="D976" i="9"/>
  <c r="C976" i="9"/>
  <c r="K975" i="9"/>
  <c r="I975" i="9"/>
  <c r="H975" i="9"/>
  <c r="G975" i="9"/>
  <c r="F975" i="9"/>
  <c r="E975" i="9"/>
  <c r="D975" i="9"/>
  <c r="C975" i="9"/>
  <c r="K974" i="9"/>
  <c r="I974" i="9"/>
  <c r="H974" i="9"/>
  <c r="G974" i="9"/>
  <c r="F974" i="9"/>
  <c r="E974" i="9"/>
  <c r="D974" i="9"/>
  <c r="C974" i="9"/>
  <c r="K973" i="9"/>
  <c r="I973" i="9"/>
  <c r="H973" i="9"/>
  <c r="G973" i="9"/>
  <c r="F973" i="9"/>
  <c r="E973" i="9"/>
  <c r="D973" i="9"/>
  <c r="C973" i="9"/>
  <c r="K972" i="9"/>
  <c r="I972" i="9"/>
  <c r="H972" i="9"/>
  <c r="G972" i="9"/>
  <c r="F972" i="9"/>
  <c r="E972" i="9"/>
  <c r="D972" i="9"/>
  <c r="C972" i="9"/>
  <c r="K971" i="9"/>
  <c r="I971" i="9"/>
  <c r="H971" i="9"/>
  <c r="G971" i="9"/>
  <c r="F971" i="9"/>
  <c r="E971" i="9"/>
  <c r="D971" i="9"/>
  <c r="C971" i="9"/>
  <c r="K970" i="9"/>
  <c r="I970" i="9"/>
  <c r="H970" i="9"/>
  <c r="G970" i="9"/>
  <c r="F970" i="9"/>
  <c r="E970" i="9"/>
  <c r="D970" i="9"/>
  <c r="C970" i="9"/>
  <c r="K969" i="9"/>
  <c r="I969" i="9"/>
  <c r="H969" i="9"/>
  <c r="G969" i="9"/>
  <c r="F969" i="9"/>
  <c r="E969" i="9"/>
  <c r="D969" i="9"/>
  <c r="C969" i="9"/>
  <c r="K968" i="9"/>
  <c r="I968" i="9"/>
  <c r="H968" i="9"/>
  <c r="G968" i="9"/>
  <c r="F968" i="9"/>
  <c r="E968" i="9"/>
  <c r="D968" i="9"/>
  <c r="C968" i="9"/>
  <c r="K967" i="9"/>
  <c r="I967" i="9"/>
  <c r="H967" i="9"/>
  <c r="G967" i="9"/>
  <c r="F967" i="9"/>
  <c r="E967" i="9"/>
  <c r="D967" i="9"/>
  <c r="C967" i="9"/>
  <c r="K966" i="9"/>
  <c r="I966" i="9"/>
  <c r="H966" i="9"/>
  <c r="G966" i="9"/>
  <c r="F966" i="9"/>
  <c r="E966" i="9"/>
  <c r="D966" i="9"/>
  <c r="C966" i="9"/>
  <c r="I965" i="9"/>
  <c r="H965" i="9"/>
  <c r="G965" i="9"/>
  <c r="F965" i="9"/>
  <c r="E965" i="9"/>
  <c r="D965" i="9"/>
  <c r="C965" i="9"/>
  <c r="K964" i="9"/>
  <c r="I964" i="9"/>
  <c r="H964" i="9"/>
  <c r="G964" i="9"/>
  <c r="F964" i="9"/>
  <c r="E964" i="9"/>
  <c r="D964" i="9"/>
  <c r="C964" i="9"/>
  <c r="K963" i="9"/>
  <c r="I963" i="9"/>
  <c r="H963" i="9"/>
  <c r="G963" i="9"/>
  <c r="F963" i="9"/>
  <c r="E963" i="9"/>
  <c r="D963" i="9"/>
  <c r="C963" i="9"/>
  <c r="I962" i="9"/>
  <c r="H962" i="9"/>
  <c r="G962" i="9"/>
  <c r="F962" i="9"/>
  <c r="E962" i="9"/>
  <c r="D962" i="9"/>
  <c r="C962" i="9"/>
  <c r="K961" i="9"/>
  <c r="I961" i="9"/>
  <c r="H961" i="9"/>
  <c r="G961" i="9"/>
  <c r="F961" i="9"/>
  <c r="E961" i="9"/>
  <c r="D961" i="9"/>
  <c r="C961" i="9"/>
  <c r="K960" i="9"/>
  <c r="I960" i="9"/>
  <c r="H960" i="9"/>
  <c r="G960" i="9"/>
  <c r="F960" i="9"/>
  <c r="E960" i="9"/>
  <c r="D960" i="9"/>
  <c r="C960" i="9"/>
  <c r="K959" i="9"/>
  <c r="I959" i="9"/>
  <c r="H959" i="9"/>
  <c r="G959" i="9"/>
  <c r="F959" i="9"/>
  <c r="E959" i="9"/>
  <c r="D959" i="9"/>
  <c r="C959" i="9"/>
  <c r="K958" i="9"/>
  <c r="I958" i="9"/>
  <c r="H958" i="9"/>
  <c r="G958" i="9"/>
  <c r="F958" i="9"/>
  <c r="E958" i="9"/>
  <c r="D958" i="9"/>
  <c r="C958" i="9"/>
  <c r="K957" i="9"/>
  <c r="I957" i="9"/>
  <c r="H957" i="9"/>
  <c r="G957" i="9"/>
  <c r="F957" i="9"/>
  <c r="E957" i="9"/>
  <c r="D957" i="9"/>
  <c r="C957" i="9"/>
  <c r="K956" i="9"/>
  <c r="I956" i="9"/>
  <c r="H956" i="9"/>
  <c r="G956" i="9"/>
  <c r="F956" i="9"/>
  <c r="E956" i="9"/>
  <c r="D956" i="9"/>
  <c r="C956" i="9"/>
  <c r="K955" i="9"/>
  <c r="I955" i="9"/>
  <c r="H955" i="9"/>
  <c r="G955" i="9"/>
  <c r="F955" i="9"/>
  <c r="E955" i="9"/>
  <c r="D955" i="9"/>
  <c r="C955" i="9"/>
  <c r="K954" i="9"/>
  <c r="I954" i="9"/>
  <c r="H954" i="9"/>
  <c r="G954" i="9"/>
  <c r="F954" i="9"/>
  <c r="E954" i="9"/>
  <c r="D954" i="9"/>
  <c r="C954" i="9"/>
  <c r="I953" i="9"/>
  <c r="H953" i="9"/>
  <c r="G953" i="9"/>
  <c r="F953" i="9"/>
  <c r="E953" i="9"/>
  <c r="D953" i="9"/>
  <c r="C953" i="9"/>
  <c r="K952" i="9"/>
  <c r="I952" i="9"/>
  <c r="H952" i="9"/>
  <c r="G952" i="9"/>
  <c r="F952" i="9"/>
  <c r="E952" i="9"/>
  <c r="D952" i="9"/>
  <c r="C952" i="9"/>
  <c r="K951" i="9"/>
  <c r="I951" i="9"/>
  <c r="H951" i="9"/>
  <c r="G951" i="9"/>
  <c r="F951" i="9"/>
  <c r="E951" i="9"/>
  <c r="D951" i="9"/>
  <c r="C951" i="9"/>
  <c r="K950" i="9"/>
  <c r="I950" i="9"/>
  <c r="H950" i="9"/>
  <c r="G950" i="9"/>
  <c r="F950" i="9"/>
  <c r="E950" i="9"/>
  <c r="D950" i="9"/>
  <c r="C950" i="9"/>
  <c r="K949" i="9"/>
  <c r="I949" i="9"/>
  <c r="H949" i="9"/>
  <c r="G949" i="9"/>
  <c r="F949" i="9"/>
  <c r="E949" i="9"/>
  <c r="D949" i="9"/>
  <c r="C949" i="9"/>
  <c r="K948" i="9"/>
  <c r="I948" i="9"/>
  <c r="H948" i="9"/>
  <c r="G948" i="9"/>
  <c r="F948" i="9"/>
  <c r="E948" i="9"/>
  <c r="D948" i="9"/>
  <c r="C948" i="9"/>
  <c r="K947" i="9"/>
  <c r="I947" i="9"/>
  <c r="H947" i="9"/>
  <c r="G947" i="9"/>
  <c r="F947" i="9"/>
  <c r="E947" i="9"/>
  <c r="D947" i="9"/>
  <c r="C947" i="9"/>
  <c r="K946" i="9"/>
  <c r="I946" i="9"/>
  <c r="H946" i="9"/>
  <c r="G946" i="9"/>
  <c r="F946" i="9"/>
  <c r="E946" i="9"/>
  <c r="D946" i="9"/>
  <c r="C946" i="9"/>
  <c r="K945" i="9"/>
  <c r="I945" i="9"/>
  <c r="H945" i="9"/>
  <c r="G945" i="9"/>
  <c r="F945" i="9"/>
  <c r="E945" i="9"/>
  <c r="D945" i="9"/>
  <c r="C945" i="9"/>
  <c r="K944" i="9"/>
  <c r="I944" i="9"/>
  <c r="H944" i="9"/>
  <c r="G944" i="9"/>
  <c r="F944" i="9"/>
  <c r="E944" i="9"/>
  <c r="D944" i="9"/>
  <c r="C944" i="9"/>
  <c r="K943" i="9"/>
  <c r="I943" i="9"/>
  <c r="H943" i="9"/>
  <c r="G943" i="9"/>
  <c r="F943" i="9"/>
  <c r="E943" i="9"/>
  <c r="D943" i="9"/>
  <c r="C943" i="9"/>
  <c r="K942" i="9"/>
  <c r="I942" i="9"/>
  <c r="H942" i="9"/>
  <c r="G942" i="9"/>
  <c r="F942" i="9"/>
  <c r="E942" i="9"/>
  <c r="D942" i="9"/>
  <c r="C942" i="9"/>
  <c r="K941" i="9"/>
  <c r="I941" i="9"/>
  <c r="H941" i="9"/>
  <c r="G941" i="9"/>
  <c r="F941" i="9"/>
  <c r="E941" i="9"/>
  <c r="D941" i="9"/>
  <c r="C941" i="9"/>
  <c r="K940" i="9"/>
  <c r="I940" i="9"/>
  <c r="H940" i="9"/>
  <c r="G940" i="9"/>
  <c r="F940" i="9"/>
  <c r="E940" i="9"/>
  <c r="D940" i="9"/>
  <c r="C940" i="9"/>
  <c r="K939" i="9"/>
  <c r="I939" i="9"/>
  <c r="H939" i="9"/>
  <c r="G939" i="9"/>
  <c r="F939" i="9"/>
  <c r="E939" i="9"/>
  <c r="D939" i="9"/>
  <c r="C939" i="9"/>
  <c r="K938" i="9"/>
  <c r="I938" i="9"/>
  <c r="H938" i="9"/>
  <c r="G938" i="9"/>
  <c r="F938" i="9"/>
  <c r="E938" i="9"/>
  <c r="D938" i="9"/>
  <c r="C938" i="9"/>
  <c r="I937" i="9"/>
  <c r="H937" i="9"/>
  <c r="G937" i="9"/>
  <c r="F937" i="9"/>
  <c r="E937" i="9"/>
  <c r="D937" i="9"/>
  <c r="C937" i="9"/>
  <c r="K936" i="9"/>
  <c r="I936" i="9"/>
  <c r="H936" i="9"/>
  <c r="G936" i="9"/>
  <c r="F936" i="9"/>
  <c r="E936" i="9"/>
  <c r="D936" i="9"/>
  <c r="C936" i="9"/>
  <c r="K935" i="9"/>
  <c r="I935" i="9"/>
  <c r="H935" i="9"/>
  <c r="G935" i="9"/>
  <c r="F935" i="9"/>
  <c r="E935" i="9"/>
  <c r="D935" i="9"/>
  <c r="C935" i="9"/>
  <c r="K934" i="9"/>
  <c r="I934" i="9"/>
  <c r="H934" i="9"/>
  <c r="G934" i="9"/>
  <c r="F934" i="9"/>
  <c r="E934" i="9"/>
  <c r="D934" i="9"/>
  <c r="C934" i="9"/>
  <c r="K933" i="9"/>
  <c r="I933" i="9"/>
  <c r="H933" i="9"/>
  <c r="G933" i="9"/>
  <c r="F933" i="9"/>
  <c r="E933" i="9"/>
  <c r="D933" i="9"/>
  <c r="C933" i="9"/>
  <c r="K932" i="9"/>
  <c r="I932" i="9"/>
  <c r="H932" i="9"/>
  <c r="G932" i="9"/>
  <c r="F932" i="9"/>
  <c r="E932" i="9"/>
  <c r="D932" i="9"/>
  <c r="C932" i="9"/>
  <c r="K931" i="9"/>
  <c r="I931" i="9"/>
  <c r="H931" i="9"/>
  <c r="G931" i="9"/>
  <c r="F931" i="9"/>
  <c r="E931" i="9"/>
  <c r="D931" i="9"/>
  <c r="C931" i="9"/>
  <c r="K930" i="9"/>
  <c r="I930" i="9"/>
  <c r="H930" i="9"/>
  <c r="G930" i="9"/>
  <c r="F930" i="9"/>
  <c r="E930" i="9"/>
  <c r="D930" i="9"/>
  <c r="C930" i="9"/>
  <c r="K929" i="9"/>
  <c r="I929" i="9"/>
  <c r="H929" i="9"/>
  <c r="G929" i="9"/>
  <c r="F929" i="9"/>
  <c r="E929" i="9"/>
  <c r="D929" i="9"/>
  <c r="C929" i="9"/>
  <c r="K928" i="9"/>
  <c r="I928" i="9"/>
  <c r="H928" i="9"/>
  <c r="G928" i="9"/>
  <c r="F928" i="9"/>
  <c r="E928" i="9"/>
  <c r="D928" i="9"/>
  <c r="C928" i="9"/>
  <c r="K927" i="9"/>
  <c r="I927" i="9"/>
  <c r="H927" i="9"/>
  <c r="G927" i="9"/>
  <c r="F927" i="9"/>
  <c r="E927" i="9"/>
  <c r="D927" i="9"/>
  <c r="C927" i="9"/>
  <c r="K926" i="9"/>
  <c r="I926" i="9"/>
  <c r="H926" i="9"/>
  <c r="G926" i="9"/>
  <c r="F926" i="9"/>
  <c r="E926" i="9"/>
  <c r="D926" i="9"/>
  <c r="C926" i="9"/>
  <c r="K925" i="9"/>
  <c r="I925" i="9"/>
  <c r="H925" i="9"/>
  <c r="G925" i="9"/>
  <c r="F925" i="9"/>
  <c r="E925" i="9"/>
  <c r="D925" i="9"/>
  <c r="C925" i="9"/>
  <c r="I924" i="9"/>
  <c r="H924" i="9"/>
  <c r="G924" i="9"/>
  <c r="F924" i="9"/>
  <c r="E924" i="9"/>
  <c r="D924" i="9"/>
  <c r="C924" i="9"/>
  <c r="K923" i="9"/>
  <c r="I923" i="9"/>
  <c r="H923" i="9"/>
  <c r="G923" i="9"/>
  <c r="F923" i="9"/>
  <c r="E923" i="9"/>
  <c r="D923" i="9"/>
  <c r="C923" i="9"/>
  <c r="K922" i="9"/>
  <c r="I922" i="9"/>
  <c r="H922" i="9"/>
  <c r="G922" i="9"/>
  <c r="F922" i="9"/>
  <c r="E922" i="9"/>
  <c r="D922" i="9"/>
  <c r="C922" i="9"/>
  <c r="K921" i="9"/>
  <c r="I921" i="9"/>
  <c r="H921" i="9"/>
  <c r="G921" i="9"/>
  <c r="F921" i="9"/>
  <c r="E921" i="9"/>
  <c r="D921" i="9"/>
  <c r="C921" i="9"/>
  <c r="K920" i="9"/>
  <c r="I920" i="9"/>
  <c r="H920" i="9"/>
  <c r="G920" i="9"/>
  <c r="F920" i="9"/>
  <c r="E920" i="9"/>
  <c r="D920" i="9"/>
  <c r="C920" i="9"/>
  <c r="K919" i="9"/>
  <c r="I919" i="9"/>
  <c r="H919" i="9"/>
  <c r="G919" i="9"/>
  <c r="F919" i="9"/>
  <c r="E919" i="9"/>
  <c r="D919" i="9"/>
  <c r="C919" i="9"/>
  <c r="K918" i="9"/>
  <c r="I918" i="9"/>
  <c r="H918" i="9"/>
  <c r="G918" i="9"/>
  <c r="F918" i="9"/>
  <c r="E918" i="9"/>
  <c r="D918" i="9"/>
  <c r="C918" i="9"/>
  <c r="K917" i="9"/>
  <c r="I917" i="9"/>
  <c r="H917" i="9"/>
  <c r="G917" i="9"/>
  <c r="F917" i="9"/>
  <c r="E917" i="9"/>
  <c r="D917" i="9"/>
  <c r="C917" i="9"/>
  <c r="K916" i="9"/>
  <c r="I916" i="9"/>
  <c r="H916" i="9"/>
  <c r="G916" i="9"/>
  <c r="F916" i="9"/>
  <c r="E916" i="9"/>
  <c r="D916" i="9"/>
  <c r="C916" i="9"/>
  <c r="K915" i="9"/>
  <c r="I915" i="9"/>
  <c r="H915" i="9"/>
  <c r="G915" i="9"/>
  <c r="F915" i="9"/>
  <c r="E915" i="9"/>
  <c r="D915" i="9"/>
  <c r="C915" i="9"/>
  <c r="I914" i="9"/>
  <c r="H914" i="9"/>
  <c r="G914" i="9"/>
  <c r="F914" i="9"/>
  <c r="E914" i="9"/>
  <c r="D914" i="9"/>
  <c r="C914" i="9"/>
  <c r="K913" i="9"/>
  <c r="I913" i="9"/>
  <c r="H913" i="9"/>
  <c r="G913" i="9"/>
  <c r="F913" i="9"/>
  <c r="E913" i="9"/>
  <c r="D913" i="9"/>
  <c r="C913" i="9"/>
  <c r="K912" i="9"/>
  <c r="I912" i="9"/>
  <c r="H912" i="9"/>
  <c r="G912" i="9"/>
  <c r="F912" i="9"/>
  <c r="E912" i="9"/>
  <c r="D912" i="9"/>
  <c r="C912" i="9"/>
  <c r="K911" i="9"/>
  <c r="I911" i="9"/>
  <c r="H911" i="9"/>
  <c r="G911" i="9"/>
  <c r="F911" i="9"/>
  <c r="E911" i="9"/>
  <c r="D911" i="9"/>
  <c r="C911" i="9"/>
  <c r="K910" i="9"/>
  <c r="I910" i="9"/>
  <c r="H910" i="9"/>
  <c r="G910" i="9"/>
  <c r="F910" i="9"/>
  <c r="E910" i="9"/>
  <c r="D910" i="9"/>
  <c r="C910" i="9"/>
  <c r="K909" i="9"/>
  <c r="I909" i="9"/>
  <c r="H909" i="9"/>
  <c r="G909" i="9"/>
  <c r="F909" i="9"/>
  <c r="E909" i="9"/>
  <c r="D909" i="9"/>
  <c r="C909" i="9"/>
  <c r="K908" i="9"/>
  <c r="I908" i="9"/>
  <c r="H908" i="9"/>
  <c r="G908" i="9"/>
  <c r="F908" i="9"/>
  <c r="E908" i="9"/>
  <c r="D908" i="9"/>
  <c r="C908" i="9"/>
  <c r="I907" i="9"/>
  <c r="H907" i="9"/>
  <c r="G907" i="9"/>
  <c r="F907" i="9"/>
  <c r="E907" i="9"/>
  <c r="D907" i="9"/>
  <c r="C907" i="9"/>
  <c r="K906" i="9"/>
  <c r="I906" i="9"/>
  <c r="H906" i="9"/>
  <c r="G906" i="9"/>
  <c r="F906" i="9"/>
  <c r="E906" i="9"/>
  <c r="D906" i="9"/>
  <c r="C906" i="9"/>
  <c r="K905" i="9"/>
  <c r="I905" i="9"/>
  <c r="H905" i="9"/>
  <c r="G905" i="9"/>
  <c r="F905" i="9"/>
  <c r="E905" i="9"/>
  <c r="D905" i="9"/>
  <c r="C905" i="9"/>
  <c r="K904" i="9"/>
  <c r="I904" i="9"/>
  <c r="H904" i="9"/>
  <c r="G904" i="9"/>
  <c r="F904" i="9"/>
  <c r="E904" i="9"/>
  <c r="D904" i="9"/>
  <c r="C904" i="9"/>
  <c r="K903" i="9"/>
  <c r="I903" i="9"/>
  <c r="H903" i="9"/>
  <c r="G903" i="9"/>
  <c r="F903" i="9"/>
  <c r="E903" i="9"/>
  <c r="D903" i="9"/>
  <c r="C903" i="9"/>
  <c r="K902" i="9"/>
  <c r="I902" i="9"/>
  <c r="H902" i="9"/>
  <c r="G902" i="9"/>
  <c r="F902" i="9"/>
  <c r="E902" i="9"/>
  <c r="D902" i="9"/>
  <c r="C902" i="9"/>
  <c r="K901" i="9"/>
  <c r="I901" i="9"/>
  <c r="H901" i="9"/>
  <c r="G901" i="9"/>
  <c r="F901" i="9"/>
  <c r="E901" i="9"/>
  <c r="D901" i="9"/>
  <c r="C901" i="9"/>
  <c r="K900" i="9"/>
  <c r="I900" i="9"/>
  <c r="H900" i="9"/>
  <c r="G900" i="9"/>
  <c r="F900" i="9"/>
  <c r="E900" i="9"/>
  <c r="D900" i="9"/>
  <c r="C900" i="9"/>
  <c r="K899" i="9"/>
  <c r="I899" i="9"/>
  <c r="H899" i="9"/>
  <c r="G899" i="9"/>
  <c r="F899" i="9"/>
  <c r="E899" i="9"/>
  <c r="D899" i="9"/>
  <c r="C899" i="9"/>
  <c r="K898" i="9"/>
  <c r="I898" i="9"/>
  <c r="H898" i="9"/>
  <c r="G898" i="9"/>
  <c r="F898" i="9"/>
  <c r="E898" i="9"/>
  <c r="D898" i="9"/>
  <c r="C898" i="9"/>
  <c r="K897" i="9"/>
  <c r="I897" i="9"/>
  <c r="H897" i="9"/>
  <c r="G897" i="9"/>
  <c r="F897" i="9"/>
  <c r="E897" i="9"/>
  <c r="D897" i="9"/>
  <c r="C897" i="9"/>
  <c r="K896" i="9"/>
  <c r="I896" i="9"/>
  <c r="H896" i="9"/>
  <c r="G896" i="9"/>
  <c r="F896" i="9"/>
  <c r="E896" i="9"/>
  <c r="D896" i="9"/>
  <c r="C896" i="9"/>
  <c r="K895" i="9"/>
  <c r="I895" i="9"/>
  <c r="H895" i="9"/>
  <c r="G895" i="9"/>
  <c r="F895" i="9"/>
  <c r="E895" i="9"/>
  <c r="D895" i="9"/>
  <c r="C895" i="9"/>
  <c r="K894" i="9"/>
  <c r="I894" i="9"/>
  <c r="H894" i="9"/>
  <c r="G894" i="9"/>
  <c r="F894" i="9"/>
  <c r="E894" i="9"/>
  <c r="D894" i="9"/>
  <c r="C894" i="9"/>
  <c r="K893" i="9"/>
  <c r="I893" i="9"/>
  <c r="H893" i="9"/>
  <c r="G893" i="9"/>
  <c r="F893" i="9"/>
  <c r="E893" i="9"/>
  <c r="D893" i="9"/>
  <c r="C893" i="9"/>
  <c r="K892" i="9"/>
  <c r="I892" i="9"/>
  <c r="H892" i="9"/>
  <c r="G892" i="9"/>
  <c r="F892" i="9"/>
  <c r="E892" i="9"/>
  <c r="D892" i="9"/>
  <c r="C892" i="9"/>
  <c r="K891" i="9"/>
  <c r="I891" i="9"/>
  <c r="H891" i="9"/>
  <c r="G891" i="9"/>
  <c r="F891" i="9"/>
  <c r="E891" i="9"/>
  <c r="D891" i="9"/>
  <c r="C891" i="9"/>
  <c r="K890" i="9"/>
  <c r="I890" i="9"/>
  <c r="H890" i="9"/>
  <c r="G890" i="9"/>
  <c r="F890" i="9"/>
  <c r="E890" i="9"/>
  <c r="D890" i="9"/>
  <c r="C890" i="9"/>
  <c r="K889" i="9"/>
  <c r="I889" i="9"/>
  <c r="H889" i="9"/>
  <c r="G889" i="9"/>
  <c r="F889" i="9"/>
  <c r="E889" i="9"/>
  <c r="D889" i="9"/>
  <c r="C889" i="9"/>
  <c r="K888" i="9"/>
  <c r="I888" i="9"/>
  <c r="H888" i="9"/>
  <c r="G888" i="9"/>
  <c r="F888" i="9"/>
  <c r="E888" i="9"/>
  <c r="D888" i="9"/>
  <c r="C888" i="9"/>
  <c r="K887" i="9"/>
  <c r="I887" i="9"/>
  <c r="H887" i="9"/>
  <c r="G887" i="9"/>
  <c r="F887" i="9"/>
  <c r="E887" i="9"/>
  <c r="D887" i="9"/>
  <c r="C887" i="9"/>
  <c r="K886" i="9"/>
  <c r="I886" i="9"/>
  <c r="H886" i="9"/>
  <c r="G886" i="9"/>
  <c r="F886" i="9"/>
  <c r="E886" i="9"/>
  <c r="D886" i="9"/>
  <c r="C886" i="9"/>
  <c r="K885" i="9"/>
  <c r="I885" i="9"/>
  <c r="H885" i="9"/>
  <c r="G885" i="9"/>
  <c r="F885" i="9"/>
  <c r="E885" i="9"/>
  <c r="D885" i="9"/>
  <c r="C885" i="9"/>
  <c r="K884" i="9"/>
  <c r="I884" i="9"/>
  <c r="H884" i="9"/>
  <c r="G884" i="9"/>
  <c r="F884" i="9"/>
  <c r="E884" i="9"/>
  <c r="D884" i="9"/>
  <c r="C884" i="9"/>
  <c r="K883" i="9"/>
  <c r="I883" i="9"/>
  <c r="H883" i="9"/>
  <c r="G883" i="9"/>
  <c r="F883" i="9"/>
  <c r="E883" i="9"/>
  <c r="D883" i="9"/>
  <c r="C883" i="9"/>
  <c r="K882" i="9"/>
  <c r="I882" i="9"/>
  <c r="H882" i="9"/>
  <c r="G882" i="9"/>
  <c r="F882" i="9"/>
  <c r="E882" i="9"/>
  <c r="D882" i="9"/>
  <c r="C882" i="9"/>
  <c r="K881" i="9"/>
  <c r="I881" i="9"/>
  <c r="H881" i="9"/>
  <c r="G881" i="9"/>
  <c r="F881" i="9"/>
  <c r="E881" i="9"/>
  <c r="D881" i="9"/>
  <c r="C881" i="9"/>
  <c r="K880" i="9"/>
  <c r="I880" i="9"/>
  <c r="H880" i="9"/>
  <c r="G880" i="9"/>
  <c r="F880" i="9"/>
  <c r="E880" i="9"/>
  <c r="D880" i="9"/>
  <c r="C880" i="9"/>
  <c r="K879" i="9"/>
  <c r="I879" i="9"/>
  <c r="H879" i="9"/>
  <c r="G879" i="9"/>
  <c r="F879" i="9"/>
  <c r="E879" i="9"/>
  <c r="D879" i="9"/>
  <c r="C879" i="9"/>
  <c r="K878" i="9"/>
  <c r="I878" i="9"/>
  <c r="H878" i="9"/>
  <c r="G878" i="9"/>
  <c r="F878" i="9"/>
  <c r="E878" i="9"/>
  <c r="D878" i="9"/>
  <c r="C878" i="9"/>
  <c r="K877" i="9"/>
  <c r="I877" i="9"/>
  <c r="H877" i="9"/>
  <c r="G877" i="9"/>
  <c r="F877" i="9"/>
  <c r="E877" i="9"/>
  <c r="D877" i="9"/>
  <c r="C877" i="9"/>
  <c r="K876" i="9"/>
  <c r="I876" i="9"/>
  <c r="H876" i="9"/>
  <c r="G876" i="9"/>
  <c r="F876" i="9"/>
  <c r="E876" i="9"/>
  <c r="D876" i="9"/>
  <c r="C876" i="9"/>
  <c r="K875" i="9"/>
  <c r="I875" i="9"/>
  <c r="H875" i="9"/>
  <c r="G875" i="9"/>
  <c r="F875" i="9"/>
  <c r="E875" i="9"/>
  <c r="D875" i="9"/>
  <c r="C875" i="9"/>
  <c r="K874" i="9"/>
  <c r="I874" i="9"/>
  <c r="H874" i="9"/>
  <c r="G874" i="9"/>
  <c r="F874" i="9"/>
  <c r="E874" i="9"/>
  <c r="D874" i="9"/>
  <c r="C874" i="9"/>
  <c r="K873" i="9"/>
  <c r="I873" i="9"/>
  <c r="H873" i="9"/>
  <c r="G873" i="9"/>
  <c r="F873" i="9"/>
  <c r="E873" i="9"/>
  <c r="D873" i="9"/>
  <c r="C873" i="9"/>
  <c r="K872" i="9"/>
  <c r="I872" i="9"/>
  <c r="H872" i="9"/>
  <c r="G872" i="9"/>
  <c r="F872" i="9"/>
  <c r="E872" i="9"/>
  <c r="D872" i="9"/>
  <c r="C872" i="9"/>
  <c r="K871" i="9"/>
  <c r="I871" i="9"/>
  <c r="H871" i="9"/>
  <c r="G871" i="9"/>
  <c r="F871" i="9"/>
  <c r="E871" i="9"/>
  <c r="D871" i="9"/>
  <c r="C871" i="9"/>
  <c r="I870" i="9"/>
  <c r="H870" i="9"/>
  <c r="G870" i="9"/>
  <c r="F870" i="9"/>
  <c r="E870" i="9"/>
  <c r="D870" i="9"/>
  <c r="C870" i="9"/>
  <c r="K869" i="9"/>
  <c r="I869" i="9"/>
  <c r="H869" i="9"/>
  <c r="G869" i="9"/>
  <c r="F869" i="9"/>
  <c r="E869" i="9"/>
  <c r="D869" i="9"/>
  <c r="C869" i="9"/>
  <c r="K868" i="9"/>
  <c r="I868" i="9"/>
  <c r="H868" i="9"/>
  <c r="G868" i="9"/>
  <c r="F868" i="9"/>
  <c r="E868" i="9"/>
  <c r="D868" i="9"/>
  <c r="C868" i="9"/>
  <c r="K867" i="9"/>
  <c r="I867" i="9"/>
  <c r="H867" i="9"/>
  <c r="G867" i="9"/>
  <c r="F867" i="9"/>
  <c r="E867" i="9"/>
  <c r="D867" i="9"/>
  <c r="C867" i="9"/>
  <c r="K866" i="9"/>
  <c r="I866" i="9"/>
  <c r="H866" i="9"/>
  <c r="G866" i="9"/>
  <c r="F866" i="9"/>
  <c r="E866" i="9"/>
  <c r="D866" i="9"/>
  <c r="C866" i="9"/>
  <c r="I865" i="9"/>
  <c r="H865" i="9"/>
  <c r="G865" i="9"/>
  <c r="F865" i="9"/>
  <c r="E865" i="9"/>
  <c r="D865" i="9"/>
  <c r="C865" i="9"/>
  <c r="I864" i="9"/>
  <c r="H864" i="9"/>
  <c r="G864" i="9"/>
  <c r="F864" i="9"/>
  <c r="E864" i="9"/>
  <c r="D864" i="9"/>
  <c r="C864" i="9"/>
  <c r="K863" i="9"/>
  <c r="I863" i="9"/>
  <c r="H863" i="9"/>
  <c r="G863" i="9"/>
  <c r="F863" i="9"/>
  <c r="E863" i="9"/>
  <c r="D863" i="9"/>
  <c r="C863" i="9"/>
  <c r="K862" i="9"/>
  <c r="I862" i="9"/>
  <c r="H862" i="9"/>
  <c r="G862" i="9"/>
  <c r="F862" i="9"/>
  <c r="E862" i="9"/>
  <c r="D862" i="9"/>
  <c r="C862" i="9"/>
  <c r="K861" i="9"/>
  <c r="I861" i="9"/>
  <c r="H861" i="9"/>
  <c r="G861" i="9"/>
  <c r="F861" i="9"/>
  <c r="E861" i="9"/>
  <c r="D861" i="9"/>
  <c r="C861" i="9"/>
  <c r="K860" i="9"/>
  <c r="I860" i="9"/>
  <c r="H860" i="9"/>
  <c r="G860" i="9"/>
  <c r="F860" i="9"/>
  <c r="E860" i="9"/>
  <c r="D860" i="9"/>
  <c r="C860" i="9"/>
  <c r="K859" i="9"/>
  <c r="I859" i="9"/>
  <c r="H859" i="9"/>
  <c r="G859" i="9"/>
  <c r="F859" i="9"/>
  <c r="E859" i="9"/>
  <c r="D859" i="9"/>
  <c r="C859" i="9"/>
  <c r="K858" i="9"/>
  <c r="I858" i="9"/>
  <c r="H858" i="9"/>
  <c r="G858" i="9"/>
  <c r="F858" i="9"/>
  <c r="E858" i="9"/>
  <c r="D858" i="9"/>
  <c r="C858" i="9"/>
  <c r="K857" i="9"/>
  <c r="I857" i="9"/>
  <c r="H857" i="9"/>
  <c r="G857" i="9"/>
  <c r="F857" i="9"/>
  <c r="E857" i="9"/>
  <c r="D857" i="9"/>
  <c r="C857" i="9"/>
  <c r="K856" i="9"/>
  <c r="I856" i="9"/>
  <c r="H856" i="9"/>
  <c r="G856" i="9"/>
  <c r="F856" i="9"/>
  <c r="E856" i="9"/>
  <c r="D856" i="9"/>
  <c r="C856" i="9"/>
  <c r="K855" i="9"/>
  <c r="I855" i="9"/>
  <c r="H855" i="9"/>
  <c r="G855" i="9"/>
  <c r="F855" i="9"/>
  <c r="E855" i="9"/>
  <c r="D855" i="9"/>
  <c r="C855" i="9"/>
  <c r="I854" i="9"/>
  <c r="H854" i="9"/>
  <c r="G854" i="9"/>
  <c r="F854" i="9"/>
  <c r="E854" i="9"/>
  <c r="D854" i="9"/>
  <c r="C854" i="9"/>
  <c r="K853" i="9"/>
  <c r="I853" i="9"/>
  <c r="H853" i="9"/>
  <c r="G853" i="9"/>
  <c r="F853" i="9"/>
  <c r="E853" i="9"/>
  <c r="D853" i="9"/>
  <c r="C853" i="9"/>
  <c r="K852" i="9"/>
  <c r="I852" i="9"/>
  <c r="H852" i="9"/>
  <c r="G852" i="9"/>
  <c r="F852" i="9"/>
  <c r="E852" i="9"/>
  <c r="D852" i="9"/>
  <c r="C852" i="9"/>
  <c r="K851" i="9"/>
  <c r="I851" i="9"/>
  <c r="H851" i="9"/>
  <c r="G851" i="9"/>
  <c r="F851" i="9"/>
  <c r="E851" i="9"/>
  <c r="D851" i="9"/>
  <c r="C851" i="9"/>
  <c r="K850" i="9"/>
  <c r="I850" i="9"/>
  <c r="H850" i="9"/>
  <c r="G850" i="9"/>
  <c r="F850" i="9"/>
  <c r="E850" i="9"/>
  <c r="D850" i="9"/>
  <c r="C850" i="9"/>
  <c r="K849" i="9"/>
  <c r="I849" i="9"/>
  <c r="H849" i="9"/>
  <c r="G849" i="9"/>
  <c r="F849" i="9"/>
  <c r="E849" i="9"/>
  <c r="D849" i="9"/>
  <c r="C849" i="9"/>
  <c r="K848" i="9"/>
  <c r="I848" i="9"/>
  <c r="H848" i="9"/>
  <c r="G848" i="9"/>
  <c r="F848" i="9"/>
  <c r="E848" i="9"/>
  <c r="D848" i="9"/>
  <c r="C848" i="9"/>
  <c r="I847" i="9"/>
  <c r="H847" i="9"/>
  <c r="G847" i="9"/>
  <c r="F847" i="9"/>
  <c r="E847" i="9"/>
  <c r="D847" i="9"/>
  <c r="C847" i="9"/>
  <c r="K846" i="9"/>
  <c r="I846" i="9"/>
  <c r="H846" i="9"/>
  <c r="G846" i="9"/>
  <c r="F846" i="9"/>
  <c r="E846" i="9"/>
  <c r="D846" i="9"/>
  <c r="C846" i="9"/>
  <c r="I845" i="9"/>
  <c r="H845" i="9"/>
  <c r="G845" i="9"/>
  <c r="F845" i="9"/>
  <c r="E845" i="9"/>
  <c r="D845" i="9"/>
  <c r="C845" i="9"/>
  <c r="K844" i="9"/>
  <c r="I844" i="9"/>
  <c r="H844" i="9"/>
  <c r="G844" i="9"/>
  <c r="F844" i="9"/>
  <c r="E844" i="9"/>
  <c r="D844" i="9"/>
  <c r="C844" i="9"/>
  <c r="K843" i="9"/>
  <c r="I843" i="9"/>
  <c r="H843" i="9"/>
  <c r="G843" i="9"/>
  <c r="F843" i="9"/>
  <c r="E843" i="9"/>
  <c r="D843" i="9"/>
  <c r="C843" i="9"/>
  <c r="K842" i="9"/>
  <c r="I842" i="9"/>
  <c r="H842" i="9"/>
  <c r="G842" i="9"/>
  <c r="F842" i="9"/>
  <c r="E842" i="9"/>
  <c r="D842" i="9"/>
  <c r="C842" i="9"/>
  <c r="K841" i="9"/>
  <c r="I841" i="9"/>
  <c r="H841" i="9"/>
  <c r="G841" i="9"/>
  <c r="F841" i="9"/>
  <c r="E841" i="9"/>
  <c r="D841" i="9"/>
  <c r="C841" i="9"/>
  <c r="K840" i="9"/>
  <c r="I840" i="9"/>
  <c r="H840" i="9"/>
  <c r="G840" i="9"/>
  <c r="F840" i="9"/>
  <c r="E840" i="9"/>
  <c r="D840" i="9"/>
  <c r="C840" i="9"/>
  <c r="K839" i="9"/>
  <c r="I839" i="9"/>
  <c r="H839" i="9"/>
  <c r="G839" i="9"/>
  <c r="F839" i="9"/>
  <c r="E839" i="9"/>
  <c r="D839" i="9"/>
  <c r="C839" i="9"/>
  <c r="K838" i="9"/>
  <c r="I838" i="9"/>
  <c r="H838" i="9"/>
  <c r="G838" i="9"/>
  <c r="F838" i="9"/>
  <c r="E838" i="9"/>
  <c r="D838" i="9"/>
  <c r="C838" i="9"/>
  <c r="K837" i="9"/>
  <c r="I837" i="9"/>
  <c r="H837" i="9"/>
  <c r="G837" i="9"/>
  <c r="F837" i="9"/>
  <c r="E837" i="9"/>
  <c r="D837" i="9"/>
  <c r="C837" i="9"/>
  <c r="K836" i="9"/>
  <c r="I836" i="9"/>
  <c r="H836" i="9"/>
  <c r="G836" i="9"/>
  <c r="F836" i="9"/>
  <c r="E836" i="9"/>
  <c r="D836" i="9"/>
  <c r="C836" i="9"/>
  <c r="I835" i="9"/>
  <c r="H835" i="9"/>
  <c r="G835" i="9"/>
  <c r="F835" i="9"/>
  <c r="E835" i="9"/>
  <c r="D835" i="9"/>
  <c r="C835" i="9"/>
  <c r="K834" i="9"/>
  <c r="I834" i="9"/>
  <c r="H834" i="9"/>
  <c r="G834" i="9"/>
  <c r="F834" i="9"/>
  <c r="E834" i="9"/>
  <c r="D834" i="9"/>
  <c r="C834" i="9"/>
  <c r="K833" i="9"/>
  <c r="I833" i="9"/>
  <c r="H833" i="9"/>
  <c r="G833" i="9"/>
  <c r="F833" i="9"/>
  <c r="E833" i="9"/>
  <c r="D833" i="9"/>
  <c r="C833" i="9"/>
  <c r="K832" i="9"/>
  <c r="I832" i="9"/>
  <c r="H832" i="9"/>
  <c r="G832" i="9"/>
  <c r="F832" i="9"/>
  <c r="E832" i="9"/>
  <c r="D832" i="9"/>
  <c r="C832" i="9"/>
  <c r="K831" i="9"/>
  <c r="I831" i="9"/>
  <c r="H831" i="9"/>
  <c r="G831" i="9"/>
  <c r="F831" i="9"/>
  <c r="E831" i="9"/>
  <c r="D831" i="9"/>
  <c r="C831" i="9"/>
  <c r="K830" i="9"/>
  <c r="I830" i="9"/>
  <c r="H830" i="9"/>
  <c r="G830" i="9"/>
  <c r="F830" i="9"/>
  <c r="E830" i="9"/>
  <c r="D830" i="9"/>
  <c r="C830" i="9"/>
  <c r="K829" i="9"/>
  <c r="I829" i="9"/>
  <c r="H829" i="9"/>
  <c r="G829" i="9"/>
  <c r="F829" i="9"/>
  <c r="E829" i="9"/>
  <c r="D829" i="9"/>
  <c r="C829" i="9"/>
  <c r="K828" i="9"/>
  <c r="I828" i="9"/>
  <c r="H828" i="9"/>
  <c r="G828" i="9"/>
  <c r="F828" i="9"/>
  <c r="E828" i="9"/>
  <c r="D828" i="9"/>
  <c r="C828" i="9"/>
  <c r="K827" i="9"/>
  <c r="I827" i="9"/>
  <c r="H827" i="9"/>
  <c r="G827" i="9"/>
  <c r="F827" i="9"/>
  <c r="E827" i="9"/>
  <c r="D827" i="9"/>
  <c r="C827" i="9"/>
  <c r="K826" i="9"/>
  <c r="I826" i="9"/>
  <c r="H826" i="9"/>
  <c r="G826" i="9"/>
  <c r="F826" i="9"/>
  <c r="E826" i="9"/>
  <c r="D826" i="9"/>
  <c r="C826" i="9"/>
  <c r="K825" i="9"/>
  <c r="I825" i="9"/>
  <c r="H825" i="9"/>
  <c r="G825" i="9"/>
  <c r="F825" i="9"/>
  <c r="E825" i="9"/>
  <c r="D825" i="9"/>
  <c r="C825" i="9"/>
  <c r="K824" i="9"/>
  <c r="I824" i="9"/>
  <c r="H824" i="9"/>
  <c r="G824" i="9"/>
  <c r="F824" i="9"/>
  <c r="E824" i="9"/>
  <c r="D824" i="9"/>
  <c r="C824" i="9"/>
  <c r="K823" i="9"/>
  <c r="I823" i="9"/>
  <c r="H823" i="9"/>
  <c r="G823" i="9"/>
  <c r="F823" i="9"/>
  <c r="E823" i="9"/>
  <c r="D823" i="9"/>
  <c r="C823" i="9"/>
  <c r="K822" i="9"/>
  <c r="I822" i="9"/>
  <c r="H822" i="9"/>
  <c r="G822" i="9"/>
  <c r="F822" i="9"/>
  <c r="E822" i="9"/>
  <c r="D822" i="9"/>
  <c r="C822" i="9"/>
  <c r="K821" i="9"/>
  <c r="I821" i="9"/>
  <c r="H821" i="9"/>
  <c r="G821" i="9"/>
  <c r="F821" i="9"/>
  <c r="E821" i="9"/>
  <c r="D821" i="9"/>
  <c r="C821" i="9"/>
  <c r="K820" i="9"/>
  <c r="I820" i="9"/>
  <c r="H820" i="9"/>
  <c r="G820" i="9"/>
  <c r="F820" i="9"/>
  <c r="E820" i="9"/>
  <c r="D820" i="9"/>
  <c r="C820" i="9"/>
  <c r="K819" i="9"/>
  <c r="I819" i="9"/>
  <c r="H819" i="9"/>
  <c r="G819" i="9"/>
  <c r="F819" i="9"/>
  <c r="E819" i="9"/>
  <c r="D819" i="9"/>
  <c r="C819" i="9"/>
  <c r="K818" i="9"/>
  <c r="I818" i="9"/>
  <c r="H818" i="9"/>
  <c r="G818" i="9"/>
  <c r="F818" i="9"/>
  <c r="E818" i="9"/>
  <c r="D818" i="9"/>
  <c r="C818" i="9"/>
  <c r="K817" i="9"/>
  <c r="I817" i="9"/>
  <c r="H817" i="9"/>
  <c r="G817" i="9"/>
  <c r="F817" i="9"/>
  <c r="E817" i="9"/>
  <c r="D817" i="9"/>
  <c r="C817" i="9"/>
  <c r="K816" i="9"/>
  <c r="I816" i="9"/>
  <c r="H816" i="9"/>
  <c r="G816" i="9"/>
  <c r="F816" i="9"/>
  <c r="E816" i="9"/>
  <c r="D816" i="9"/>
  <c r="C816" i="9"/>
  <c r="K815" i="9"/>
  <c r="I815" i="9"/>
  <c r="H815" i="9"/>
  <c r="G815" i="9"/>
  <c r="F815" i="9"/>
  <c r="E815" i="9"/>
  <c r="D815" i="9"/>
  <c r="C815" i="9"/>
  <c r="K814" i="9"/>
  <c r="I814" i="9"/>
  <c r="H814" i="9"/>
  <c r="G814" i="9"/>
  <c r="F814" i="9"/>
  <c r="E814" i="9"/>
  <c r="D814" i="9"/>
  <c r="C814" i="9"/>
  <c r="K813" i="9"/>
  <c r="I813" i="9"/>
  <c r="H813" i="9"/>
  <c r="G813" i="9"/>
  <c r="F813" i="9"/>
  <c r="E813" i="9"/>
  <c r="D813" i="9"/>
  <c r="C813" i="9"/>
  <c r="I812" i="9"/>
  <c r="H812" i="9"/>
  <c r="G812" i="9"/>
  <c r="F812" i="9"/>
  <c r="E812" i="9"/>
  <c r="D812" i="9"/>
  <c r="C812" i="9"/>
  <c r="K811" i="9"/>
  <c r="I811" i="9"/>
  <c r="H811" i="9"/>
  <c r="G811" i="9"/>
  <c r="F811" i="9"/>
  <c r="E811" i="9"/>
  <c r="D811" i="9"/>
  <c r="C811" i="9"/>
  <c r="K810" i="9"/>
  <c r="I810" i="9"/>
  <c r="H810" i="9"/>
  <c r="G810" i="9"/>
  <c r="F810" i="9"/>
  <c r="E810" i="9"/>
  <c r="D810" i="9"/>
  <c r="C810" i="9"/>
  <c r="K809" i="9"/>
  <c r="I809" i="9"/>
  <c r="H809" i="9"/>
  <c r="G809" i="9"/>
  <c r="F809" i="9"/>
  <c r="E809" i="9"/>
  <c r="D809" i="9"/>
  <c r="C809" i="9"/>
  <c r="I808" i="9"/>
  <c r="H808" i="9"/>
  <c r="G808" i="9"/>
  <c r="F808" i="9"/>
  <c r="E808" i="9"/>
  <c r="D808" i="9"/>
  <c r="C808" i="9"/>
  <c r="K807" i="9"/>
  <c r="I807" i="9"/>
  <c r="H807" i="9"/>
  <c r="G807" i="9"/>
  <c r="F807" i="9"/>
  <c r="E807" i="9"/>
  <c r="D807" i="9"/>
  <c r="C807" i="9"/>
  <c r="K806" i="9"/>
  <c r="I806" i="9"/>
  <c r="H806" i="9"/>
  <c r="G806" i="9"/>
  <c r="F806" i="9"/>
  <c r="E806" i="9"/>
  <c r="D806" i="9"/>
  <c r="C806" i="9"/>
  <c r="K805" i="9"/>
  <c r="I805" i="9"/>
  <c r="H805" i="9"/>
  <c r="G805" i="9"/>
  <c r="F805" i="9"/>
  <c r="E805" i="9"/>
  <c r="D805" i="9"/>
  <c r="C805" i="9"/>
  <c r="K804" i="9"/>
  <c r="I804" i="9"/>
  <c r="H804" i="9"/>
  <c r="G804" i="9"/>
  <c r="F804" i="9"/>
  <c r="E804" i="9"/>
  <c r="D804" i="9"/>
  <c r="C804" i="9"/>
  <c r="I803" i="9"/>
  <c r="H803" i="9"/>
  <c r="G803" i="9"/>
  <c r="F803" i="9"/>
  <c r="E803" i="9"/>
  <c r="D803" i="9"/>
  <c r="C803" i="9"/>
  <c r="K802" i="9"/>
  <c r="I802" i="9"/>
  <c r="H802" i="9"/>
  <c r="G802" i="9"/>
  <c r="F802" i="9"/>
  <c r="E802" i="9"/>
  <c r="D802" i="9"/>
  <c r="C802" i="9"/>
  <c r="K801" i="9"/>
  <c r="I801" i="9"/>
  <c r="H801" i="9"/>
  <c r="G801" i="9"/>
  <c r="F801" i="9"/>
  <c r="E801" i="9"/>
  <c r="D801" i="9"/>
  <c r="C801" i="9"/>
  <c r="K800" i="9"/>
  <c r="I800" i="9"/>
  <c r="H800" i="9"/>
  <c r="G800" i="9"/>
  <c r="F800" i="9"/>
  <c r="E800" i="9"/>
  <c r="D800" i="9"/>
  <c r="C800" i="9"/>
  <c r="K799" i="9"/>
  <c r="I799" i="9"/>
  <c r="H799" i="9"/>
  <c r="G799" i="9"/>
  <c r="F799" i="9"/>
  <c r="E799" i="9"/>
  <c r="D799" i="9"/>
  <c r="C799" i="9"/>
  <c r="K798" i="9"/>
  <c r="I798" i="9"/>
  <c r="H798" i="9"/>
  <c r="G798" i="9"/>
  <c r="F798" i="9"/>
  <c r="E798" i="9"/>
  <c r="D798" i="9"/>
  <c r="C798" i="9"/>
  <c r="K797" i="9"/>
  <c r="I797" i="9"/>
  <c r="H797" i="9"/>
  <c r="G797" i="9"/>
  <c r="F797" i="9"/>
  <c r="E797" i="9"/>
  <c r="D797" i="9"/>
  <c r="C797" i="9"/>
  <c r="K796" i="9"/>
  <c r="I796" i="9"/>
  <c r="H796" i="9"/>
  <c r="G796" i="9"/>
  <c r="F796" i="9"/>
  <c r="E796" i="9"/>
  <c r="D796" i="9"/>
  <c r="C796" i="9"/>
  <c r="I795" i="9"/>
  <c r="H795" i="9"/>
  <c r="G795" i="9"/>
  <c r="F795" i="9"/>
  <c r="E795" i="9"/>
  <c r="D795" i="9"/>
  <c r="C795" i="9"/>
  <c r="K794" i="9"/>
  <c r="I794" i="9"/>
  <c r="H794" i="9"/>
  <c r="G794" i="9"/>
  <c r="F794" i="9"/>
  <c r="E794" i="9"/>
  <c r="D794" i="9"/>
  <c r="C794" i="9"/>
  <c r="K793" i="9"/>
  <c r="I793" i="9"/>
  <c r="H793" i="9"/>
  <c r="G793" i="9"/>
  <c r="F793" i="9"/>
  <c r="E793" i="9"/>
  <c r="D793" i="9"/>
  <c r="C793" i="9"/>
  <c r="K792" i="9"/>
  <c r="I792" i="9"/>
  <c r="H792" i="9"/>
  <c r="G792" i="9"/>
  <c r="F792" i="9"/>
  <c r="E792" i="9"/>
  <c r="D792" i="9"/>
  <c r="C792" i="9"/>
  <c r="K791" i="9"/>
  <c r="I791" i="9"/>
  <c r="H791" i="9"/>
  <c r="G791" i="9"/>
  <c r="F791" i="9"/>
  <c r="E791" i="9"/>
  <c r="D791" i="9"/>
  <c r="C791" i="9"/>
  <c r="K790" i="9"/>
  <c r="I790" i="9"/>
  <c r="H790" i="9"/>
  <c r="G790" i="9"/>
  <c r="F790" i="9"/>
  <c r="E790" i="9"/>
  <c r="D790" i="9"/>
  <c r="C790" i="9"/>
  <c r="K789" i="9"/>
  <c r="I789" i="9"/>
  <c r="H789" i="9"/>
  <c r="G789" i="9"/>
  <c r="F789" i="9"/>
  <c r="E789" i="9"/>
  <c r="D789" i="9"/>
  <c r="C789" i="9"/>
  <c r="K788" i="9"/>
  <c r="I788" i="9"/>
  <c r="H788" i="9"/>
  <c r="G788" i="9"/>
  <c r="F788" i="9"/>
  <c r="E788" i="9"/>
  <c r="D788" i="9"/>
  <c r="C788" i="9"/>
  <c r="K787" i="9"/>
  <c r="I787" i="9"/>
  <c r="H787" i="9"/>
  <c r="G787" i="9"/>
  <c r="F787" i="9"/>
  <c r="E787" i="9"/>
  <c r="D787" i="9"/>
  <c r="C787" i="9"/>
  <c r="K786" i="9"/>
  <c r="I786" i="9"/>
  <c r="H786" i="9"/>
  <c r="G786" i="9"/>
  <c r="F786" i="9"/>
  <c r="E786" i="9"/>
  <c r="D786" i="9"/>
  <c r="C786" i="9"/>
  <c r="K785" i="9"/>
  <c r="I785" i="9"/>
  <c r="H785" i="9"/>
  <c r="G785" i="9"/>
  <c r="F785" i="9"/>
  <c r="E785" i="9"/>
  <c r="D785" i="9"/>
  <c r="C785" i="9"/>
  <c r="K784" i="9"/>
  <c r="I784" i="9"/>
  <c r="H784" i="9"/>
  <c r="G784" i="9"/>
  <c r="F784" i="9"/>
  <c r="E784" i="9"/>
  <c r="D784" i="9"/>
  <c r="C784" i="9"/>
  <c r="I783" i="9"/>
  <c r="H783" i="9"/>
  <c r="G783" i="9"/>
  <c r="F783" i="9"/>
  <c r="E783" i="9"/>
  <c r="D783" i="9"/>
  <c r="C783" i="9"/>
  <c r="K782" i="9"/>
  <c r="I782" i="9"/>
  <c r="H782" i="9"/>
  <c r="G782" i="9"/>
  <c r="F782" i="9"/>
  <c r="E782" i="9"/>
  <c r="D782" i="9"/>
  <c r="C782" i="9"/>
  <c r="K781" i="9"/>
  <c r="I781" i="9"/>
  <c r="H781" i="9"/>
  <c r="G781" i="9"/>
  <c r="F781" i="9"/>
  <c r="E781" i="9"/>
  <c r="D781" i="9"/>
  <c r="C781" i="9"/>
  <c r="K780" i="9"/>
  <c r="I780" i="9"/>
  <c r="H780" i="9"/>
  <c r="G780" i="9"/>
  <c r="F780" i="9"/>
  <c r="E780" i="9"/>
  <c r="D780" i="9"/>
  <c r="C780" i="9"/>
  <c r="K779" i="9"/>
  <c r="I779" i="9"/>
  <c r="H779" i="9"/>
  <c r="G779" i="9"/>
  <c r="F779" i="9"/>
  <c r="E779" i="9"/>
  <c r="D779" i="9"/>
  <c r="C779" i="9"/>
  <c r="K778" i="9"/>
  <c r="I778" i="9"/>
  <c r="H778" i="9"/>
  <c r="G778" i="9"/>
  <c r="F778" i="9"/>
  <c r="E778" i="9"/>
  <c r="D778" i="9"/>
  <c r="C778" i="9"/>
  <c r="K777" i="9"/>
  <c r="I777" i="9"/>
  <c r="H777" i="9"/>
  <c r="G777" i="9"/>
  <c r="F777" i="9"/>
  <c r="E777" i="9"/>
  <c r="D777" i="9"/>
  <c r="C777" i="9"/>
  <c r="K776" i="9"/>
  <c r="I776" i="9"/>
  <c r="H776" i="9"/>
  <c r="G776" i="9"/>
  <c r="F776" i="9"/>
  <c r="E776" i="9"/>
  <c r="D776" i="9"/>
  <c r="C776" i="9"/>
  <c r="K775" i="9"/>
  <c r="I775" i="9"/>
  <c r="H775" i="9"/>
  <c r="G775" i="9"/>
  <c r="F775" i="9"/>
  <c r="E775" i="9"/>
  <c r="D775" i="9"/>
  <c r="C775" i="9"/>
  <c r="K774" i="9"/>
  <c r="I774" i="9"/>
  <c r="H774" i="9"/>
  <c r="G774" i="9"/>
  <c r="F774" i="9"/>
  <c r="E774" i="9"/>
  <c r="D774" i="9"/>
  <c r="C774" i="9"/>
  <c r="K773" i="9"/>
  <c r="I773" i="9"/>
  <c r="H773" i="9"/>
  <c r="G773" i="9"/>
  <c r="F773" i="9"/>
  <c r="E773" i="9"/>
  <c r="D773" i="9"/>
  <c r="C773" i="9"/>
  <c r="K772" i="9"/>
  <c r="I772" i="9"/>
  <c r="H772" i="9"/>
  <c r="G772" i="9"/>
  <c r="F772" i="9"/>
  <c r="E772" i="9"/>
  <c r="D772" i="9"/>
  <c r="C772" i="9"/>
  <c r="K771" i="9"/>
  <c r="I771" i="9"/>
  <c r="H771" i="9"/>
  <c r="G771" i="9"/>
  <c r="F771" i="9"/>
  <c r="E771" i="9"/>
  <c r="D771" i="9"/>
  <c r="C771" i="9"/>
  <c r="K770" i="9"/>
  <c r="I770" i="9"/>
  <c r="H770" i="9"/>
  <c r="G770" i="9"/>
  <c r="F770" i="9"/>
  <c r="E770" i="9"/>
  <c r="D770" i="9"/>
  <c r="C770" i="9"/>
  <c r="K769" i="9"/>
  <c r="I769" i="9"/>
  <c r="H769" i="9"/>
  <c r="G769" i="9"/>
  <c r="F769" i="9"/>
  <c r="E769" i="9"/>
  <c r="D769" i="9"/>
  <c r="C769" i="9"/>
  <c r="K768" i="9"/>
  <c r="I768" i="9"/>
  <c r="H768" i="9"/>
  <c r="G768" i="9"/>
  <c r="F768" i="9"/>
  <c r="E768" i="9"/>
  <c r="D768" i="9"/>
  <c r="C768" i="9"/>
  <c r="K767" i="9"/>
  <c r="I767" i="9"/>
  <c r="H767" i="9"/>
  <c r="G767" i="9"/>
  <c r="F767" i="9"/>
  <c r="E767" i="9"/>
  <c r="D767" i="9"/>
  <c r="C767" i="9"/>
  <c r="K766" i="9"/>
  <c r="I766" i="9"/>
  <c r="H766" i="9"/>
  <c r="G766" i="9"/>
  <c r="F766" i="9"/>
  <c r="E766" i="9"/>
  <c r="D766" i="9"/>
  <c r="C766" i="9"/>
  <c r="K765" i="9"/>
  <c r="I765" i="9"/>
  <c r="H765" i="9"/>
  <c r="G765" i="9"/>
  <c r="F765" i="9"/>
  <c r="E765" i="9"/>
  <c r="D765" i="9"/>
  <c r="C765" i="9"/>
  <c r="K764" i="9"/>
  <c r="I764" i="9"/>
  <c r="H764" i="9"/>
  <c r="G764" i="9"/>
  <c r="F764" i="9"/>
  <c r="E764" i="9"/>
  <c r="D764" i="9"/>
  <c r="C764" i="9"/>
  <c r="K763" i="9"/>
  <c r="I763" i="9"/>
  <c r="H763" i="9"/>
  <c r="G763" i="9"/>
  <c r="F763" i="9"/>
  <c r="E763" i="9"/>
  <c r="D763" i="9"/>
  <c r="C763" i="9"/>
  <c r="K762" i="9"/>
  <c r="I762" i="9"/>
  <c r="H762" i="9"/>
  <c r="G762" i="9"/>
  <c r="F762" i="9"/>
  <c r="E762" i="9"/>
  <c r="D762" i="9"/>
  <c r="C762" i="9"/>
  <c r="K761" i="9"/>
  <c r="I761" i="9"/>
  <c r="H761" i="9"/>
  <c r="G761" i="9"/>
  <c r="F761" i="9"/>
  <c r="E761" i="9"/>
  <c r="D761" i="9"/>
  <c r="C761" i="9"/>
  <c r="K760" i="9"/>
  <c r="I760" i="9"/>
  <c r="H760" i="9"/>
  <c r="G760" i="9"/>
  <c r="F760" i="9"/>
  <c r="E760" i="9"/>
  <c r="D760" i="9"/>
  <c r="C760" i="9"/>
  <c r="K759" i="9"/>
  <c r="I759" i="9"/>
  <c r="H759" i="9"/>
  <c r="G759" i="9"/>
  <c r="F759" i="9"/>
  <c r="E759" i="9"/>
  <c r="D759" i="9"/>
  <c r="C759" i="9"/>
  <c r="K758" i="9"/>
  <c r="I758" i="9"/>
  <c r="H758" i="9"/>
  <c r="G758" i="9"/>
  <c r="F758" i="9"/>
  <c r="E758" i="9"/>
  <c r="D758" i="9"/>
  <c r="C758" i="9"/>
  <c r="K757" i="9"/>
  <c r="I757" i="9"/>
  <c r="H757" i="9"/>
  <c r="G757" i="9"/>
  <c r="F757" i="9"/>
  <c r="E757" i="9"/>
  <c r="D757" i="9"/>
  <c r="C757" i="9"/>
  <c r="K756" i="9"/>
  <c r="I756" i="9"/>
  <c r="H756" i="9"/>
  <c r="G756" i="9"/>
  <c r="F756" i="9"/>
  <c r="E756" i="9"/>
  <c r="D756" i="9"/>
  <c r="C756" i="9"/>
  <c r="K755" i="9"/>
  <c r="I755" i="9"/>
  <c r="H755" i="9"/>
  <c r="G755" i="9"/>
  <c r="F755" i="9"/>
  <c r="E755" i="9"/>
  <c r="D755" i="9"/>
  <c r="C755" i="9"/>
  <c r="K754" i="9"/>
  <c r="I754" i="9"/>
  <c r="H754" i="9"/>
  <c r="G754" i="9"/>
  <c r="F754" i="9"/>
  <c r="E754" i="9"/>
  <c r="D754" i="9"/>
  <c r="C754" i="9"/>
  <c r="K753" i="9"/>
  <c r="I753" i="9"/>
  <c r="H753" i="9"/>
  <c r="G753" i="9"/>
  <c r="F753" i="9"/>
  <c r="E753" i="9"/>
  <c r="D753" i="9"/>
  <c r="C753" i="9"/>
  <c r="K752" i="9"/>
  <c r="I752" i="9"/>
  <c r="H752" i="9"/>
  <c r="G752" i="9"/>
  <c r="F752" i="9"/>
  <c r="E752" i="9"/>
  <c r="D752" i="9"/>
  <c r="C752" i="9"/>
  <c r="I751" i="9"/>
  <c r="H751" i="9"/>
  <c r="G751" i="9"/>
  <c r="F751" i="9"/>
  <c r="E751" i="9"/>
  <c r="D751" i="9"/>
  <c r="C751" i="9"/>
  <c r="K750" i="9"/>
  <c r="I750" i="9"/>
  <c r="H750" i="9"/>
  <c r="G750" i="9"/>
  <c r="F750" i="9"/>
  <c r="E750" i="9"/>
  <c r="D750" i="9"/>
  <c r="C750" i="9"/>
  <c r="K749" i="9"/>
  <c r="I749" i="9"/>
  <c r="H749" i="9"/>
  <c r="G749" i="9"/>
  <c r="F749" i="9"/>
  <c r="E749" i="9"/>
  <c r="D749" i="9"/>
  <c r="C749" i="9"/>
  <c r="K748" i="9"/>
  <c r="I748" i="9"/>
  <c r="H748" i="9"/>
  <c r="G748" i="9"/>
  <c r="F748" i="9"/>
  <c r="E748" i="9"/>
  <c r="D748" i="9"/>
  <c r="C748" i="9"/>
  <c r="K747" i="9"/>
  <c r="I747" i="9"/>
  <c r="H747" i="9"/>
  <c r="G747" i="9"/>
  <c r="F747" i="9"/>
  <c r="E747" i="9"/>
  <c r="D747" i="9"/>
  <c r="C747" i="9"/>
  <c r="K746" i="9"/>
  <c r="I746" i="9"/>
  <c r="H746" i="9"/>
  <c r="G746" i="9"/>
  <c r="F746" i="9"/>
  <c r="E746" i="9"/>
  <c r="D746" i="9"/>
  <c r="C746" i="9"/>
  <c r="K745" i="9"/>
  <c r="I745" i="9"/>
  <c r="H745" i="9"/>
  <c r="G745" i="9"/>
  <c r="F745" i="9"/>
  <c r="E745" i="9"/>
  <c r="D745" i="9"/>
  <c r="C745" i="9"/>
  <c r="K744" i="9"/>
  <c r="I744" i="9"/>
  <c r="H744" i="9"/>
  <c r="G744" i="9"/>
  <c r="F744" i="9"/>
  <c r="E744" i="9"/>
  <c r="D744" i="9"/>
  <c r="C744" i="9"/>
  <c r="K743" i="9"/>
  <c r="I743" i="9"/>
  <c r="H743" i="9"/>
  <c r="G743" i="9"/>
  <c r="F743" i="9"/>
  <c r="E743" i="9"/>
  <c r="D743" i="9"/>
  <c r="C743" i="9"/>
  <c r="K742" i="9"/>
  <c r="I742" i="9"/>
  <c r="H742" i="9"/>
  <c r="G742" i="9"/>
  <c r="F742" i="9"/>
  <c r="E742" i="9"/>
  <c r="D742" i="9"/>
  <c r="C742" i="9"/>
  <c r="K741" i="9"/>
  <c r="I741" i="9"/>
  <c r="H741" i="9"/>
  <c r="G741" i="9"/>
  <c r="F741" i="9"/>
  <c r="E741" i="9"/>
  <c r="D741" i="9"/>
  <c r="C741" i="9"/>
  <c r="K740" i="9"/>
  <c r="I740" i="9"/>
  <c r="H740" i="9"/>
  <c r="G740" i="9"/>
  <c r="F740" i="9"/>
  <c r="E740" i="9"/>
  <c r="D740" i="9"/>
  <c r="C740" i="9"/>
  <c r="K739" i="9"/>
  <c r="I739" i="9"/>
  <c r="H739" i="9"/>
  <c r="G739" i="9"/>
  <c r="F739" i="9"/>
  <c r="E739" i="9"/>
  <c r="D739" i="9"/>
  <c r="C739" i="9"/>
  <c r="K738" i="9"/>
  <c r="I738" i="9"/>
  <c r="H738" i="9"/>
  <c r="G738" i="9"/>
  <c r="F738" i="9"/>
  <c r="E738" i="9"/>
  <c r="D738" i="9"/>
  <c r="C738" i="9"/>
  <c r="K737" i="9"/>
  <c r="I737" i="9"/>
  <c r="H737" i="9"/>
  <c r="G737" i="9"/>
  <c r="F737" i="9"/>
  <c r="E737" i="9"/>
  <c r="D737" i="9"/>
  <c r="C737" i="9"/>
  <c r="K736" i="9"/>
  <c r="I736" i="9"/>
  <c r="H736" i="9"/>
  <c r="G736" i="9"/>
  <c r="F736" i="9"/>
  <c r="E736" i="9"/>
  <c r="D736" i="9"/>
  <c r="C736" i="9"/>
  <c r="I735" i="9"/>
  <c r="H735" i="9"/>
  <c r="G735" i="9"/>
  <c r="F735" i="9"/>
  <c r="E735" i="9"/>
  <c r="D735" i="9"/>
  <c r="C735" i="9"/>
  <c r="K734" i="9"/>
  <c r="I734" i="9"/>
  <c r="H734" i="9"/>
  <c r="G734" i="9"/>
  <c r="F734" i="9"/>
  <c r="E734" i="9"/>
  <c r="D734" i="9"/>
  <c r="C734" i="9"/>
  <c r="K733" i="9"/>
  <c r="I733" i="9"/>
  <c r="H733" i="9"/>
  <c r="G733" i="9"/>
  <c r="F733" i="9"/>
  <c r="E733" i="9"/>
  <c r="D733" i="9"/>
  <c r="C733" i="9"/>
  <c r="K732" i="9"/>
  <c r="I732" i="9"/>
  <c r="H732" i="9"/>
  <c r="G732" i="9"/>
  <c r="F732" i="9"/>
  <c r="E732" i="9"/>
  <c r="D732" i="9"/>
  <c r="C732" i="9"/>
  <c r="K731" i="9"/>
  <c r="I731" i="9"/>
  <c r="H731" i="9"/>
  <c r="G731" i="9"/>
  <c r="F731" i="9"/>
  <c r="E731" i="9"/>
  <c r="D731" i="9"/>
  <c r="C731" i="9"/>
  <c r="K730" i="9"/>
  <c r="I730" i="9"/>
  <c r="H730" i="9"/>
  <c r="G730" i="9"/>
  <c r="F730" i="9"/>
  <c r="E730" i="9"/>
  <c r="D730" i="9"/>
  <c r="C730" i="9"/>
  <c r="K729" i="9"/>
  <c r="I729" i="9"/>
  <c r="H729" i="9"/>
  <c r="G729" i="9"/>
  <c r="F729" i="9"/>
  <c r="E729" i="9"/>
  <c r="D729" i="9"/>
  <c r="C729" i="9"/>
  <c r="K728" i="9"/>
  <c r="I728" i="9"/>
  <c r="H728" i="9"/>
  <c r="G728" i="9"/>
  <c r="F728" i="9"/>
  <c r="E728" i="9"/>
  <c r="D728" i="9"/>
  <c r="C728" i="9"/>
  <c r="K727" i="9"/>
  <c r="I727" i="9"/>
  <c r="H727" i="9"/>
  <c r="G727" i="9"/>
  <c r="F727" i="9"/>
  <c r="E727" i="9"/>
  <c r="D727" i="9"/>
  <c r="C727" i="9"/>
  <c r="K726" i="9"/>
  <c r="I726" i="9"/>
  <c r="H726" i="9"/>
  <c r="G726" i="9"/>
  <c r="F726" i="9"/>
  <c r="E726" i="9"/>
  <c r="D726" i="9"/>
  <c r="C726" i="9"/>
  <c r="K725" i="9"/>
  <c r="I725" i="9"/>
  <c r="H725" i="9"/>
  <c r="G725" i="9"/>
  <c r="F725" i="9"/>
  <c r="E725" i="9"/>
  <c r="D725" i="9"/>
  <c r="C725" i="9"/>
  <c r="K724" i="9"/>
  <c r="I724" i="9"/>
  <c r="H724" i="9"/>
  <c r="G724" i="9"/>
  <c r="F724" i="9"/>
  <c r="E724" i="9"/>
  <c r="D724" i="9"/>
  <c r="C724" i="9"/>
  <c r="K723" i="9"/>
  <c r="I723" i="9"/>
  <c r="H723" i="9"/>
  <c r="G723" i="9"/>
  <c r="F723" i="9"/>
  <c r="E723" i="9"/>
  <c r="D723" i="9"/>
  <c r="C723" i="9"/>
  <c r="K722" i="9"/>
  <c r="I722" i="9"/>
  <c r="H722" i="9"/>
  <c r="G722" i="9"/>
  <c r="F722" i="9"/>
  <c r="E722" i="9"/>
  <c r="D722" i="9"/>
  <c r="C722" i="9"/>
  <c r="K721" i="9"/>
  <c r="I721" i="9"/>
  <c r="H721" i="9"/>
  <c r="G721" i="9"/>
  <c r="F721" i="9"/>
  <c r="E721" i="9"/>
  <c r="D721" i="9"/>
  <c r="C721" i="9"/>
  <c r="K720" i="9"/>
  <c r="I720" i="9"/>
  <c r="H720" i="9"/>
  <c r="G720" i="9"/>
  <c r="F720" i="9"/>
  <c r="E720" i="9"/>
  <c r="D720" i="9"/>
  <c r="C720" i="9"/>
  <c r="I719" i="9"/>
  <c r="H719" i="9"/>
  <c r="G719" i="9"/>
  <c r="F719" i="9"/>
  <c r="E719" i="9"/>
  <c r="D719" i="9"/>
  <c r="C719" i="9"/>
  <c r="K718" i="9"/>
  <c r="I718" i="9"/>
  <c r="H718" i="9"/>
  <c r="G718" i="9"/>
  <c r="F718" i="9"/>
  <c r="E718" i="9"/>
  <c r="D718" i="9"/>
  <c r="C718" i="9"/>
  <c r="K717" i="9"/>
  <c r="I717" i="9"/>
  <c r="H717" i="9"/>
  <c r="G717" i="9"/>
  <c r="F717" i="9"/>
  <c r="E717" i="9"/>
  <c r="D717" i="9"/>
  <c r="C717" i="9"/>
  <c r="K716" i="9"/>
  <c r="I716" i="9"/>
  <c r="H716" i="9"/>
  <c r="G716" i="9"/>
  <c r="F716" i="9"/>
  <c r="E716" i="9"/>
  <c r="D716" i="9"/>
  <c r="C716" i="9"/>
  <c r="K715" i="9"/>
  <c r="I715" i="9"/>
  <c r="H715" i="9"/>
  <c r="G715" i="9"/>
  <c r="F715" i="9"/>
  <c r="E715" i="9"/>
  <c r="D715" i="9"/>
  <c r="C715" i="9"/>
  <c r="K714" i="9"/>
  <c r="I714" i="9"/>
  <c r="H714" i="9"/>
  <c r="G714" i="9"/>
  <c r="F714" i="9"/>
  <c r="E714" i="9"/>
  <c r="D714" i="9"/>
  <c r="C714" i="9"/>
  <c r="K713" i="9"/>
  <c r="I713" i="9"/>
  <c r="H713" i="9"/>
  <c r="G713" i="9"/>
  <c r="F713" i="9"/>
  <c r="E713" i="9"/>
  <c r="D713" i="9"/>
  <c r="C713" i="9"/>
  <c r="K712" i="9"/>
  <c r="I712" i="9"/>
  <c r="H712" i="9"/>
  <c r="G712" i="9"/>
  <c r="F712" i="9"/>
  <c r="E712" i="9"/>
  <c r="D712" i="9"/>
  <c r="C712" i="9"/>
  <c r="K711" i="9"/>
  <c r="I711" i="9"/>
  <c r="H711" i="9"/>
  <c r="G711" i="9"/>
  <c r="F711" i="9"/>
  <c r="E711" i="9"/>
  <c r="D711" i="9"/>
  <c r="C711" i="9"/>
  <c r="K710" i="9"/>
  <c r="I710" i="9"/>
  <c r="H710" i="9"/>
  <c r="G710" i="9"/>
  <c r="F710" i="9"/>
  <c r="E710" i="9"/>
  <c r="D710" i="9"/>
  <c r="C710" i="9"/>
  <c r="K709" i="9"/>
  <c r="I709" i="9"/>
  <c r="H709" i="9"/>
  <c r="G709" i="9"/>
  <c r="F709" i="9"/>
  <c r="E709" i="9"/>
  <c r="D709" i="9"/>
  <c r="C709" i="9"/>
  <c r="K708" i="9"/>
  <c r="I708" i="9"/>
  <c r="H708" i="9"/>
  <c r="G708" i="9"/>
  <c r="F708" i="9"/>
  <c r="E708" i="9"/>
  <c r="D708" i="9"/>
  <c r="C708" i="9"/>
  <c r="K707" i="9"/>
  <c r="I707" i="9"/>
  <c r="H707" i="9"/>
  <c r="G707" i="9"/>
  <c r="F707" i="9"/>
  <c r="E707" i="9"/>
  <c r="D707" i="9"/>
  <c r="C707" i="9"/>
  <c r="K706" i="9"/>
  <c r="I706" i="9"/>
  <c r="H706" i="9"/>
  <c r="G706" i="9"/>
  <c r="F706" i="9"/>
  <c r="E706" i="9"/>
  <c r="D706" i="9"/>
  <c r="C706" i="9"/>
  <c r="K705" i="9"/>
  <c r="I705" i="9"/>
  <c r="H705" i="9"/>
  <c r="G705" i="9"/>
  <c r="F705" i="9"/>
  <c r="E705" i="9"/>
  <c r="D705" i="9"/>
  <c r="C705" i="9"/>
  <c r="K704" i="9"/>
  <c r="I704" i="9"/>
  <c r="H704" i="9"/>
  <c r="G704" i="9"/>
  <c r="F704" i="9"/>
  <c r="E704" i="9"/>
  <c r="D704" i="9"/>
  <c r="C704" i="9"/>
  <c r="I703" i="9"/>
  <c r="H703" i="9"/>
  <c r="G703" i="9"/>
  <c r="F703" i="9"/>
  <c r="E703" i="9"/>
  <c r="D703" i="9"/>
  <c r="C703" i="9"/>
  <c r="K702" i="9"/>
  <c r="I702" i="9"/>
  <c r="H702" i="9"/>
  <c r="G702" i="9"/>
  <c r="F702" i="9"/>
  <c r="E702" i="9"/>
  <c r="D702" i="9"/>
  <c r="C702" i="9"/>
  <c r="I701" i="9"/>
  <c r="H701" i="9"/>
  <c r="G701" i="9"/>
  <c r="F701" i="9"/>
  <c r="E701" i="9"/>
  <c r="D701" i="9"/>
  <c r="C701" i="9"/>
  <c r="K700" i="9"/>
  <c r="I700" i="9"/>
  <c r="H700" i="9"/>
  <c r="G700" i="9"/>
  <c r="F700" i="9"/>
  <c r="E700" i="9"/>
  <c r="D700" i="9"/>
  <c r="C700" i="9"/>
  <c r="I699" i="9"/>
  <c r="H699" i="9"/>
  <c r="G699" i="9"/>
  <c r="F699" i="9"/>
  <c r="E699" i="9"/>
  <c r="D699" i="9"/>
  <c r="C699" i="9"/>
  <c r="K698" i="9"/>
  <c r="I698" i="9"/>
  <c r="H698" i="9"/>
  <c r="G698" i="9"/>
  <c r="F698" i="9"/>
  <c r="E698" i="9"/>
  <c r="D698" i="9"/>
  <c r="C698" i="9"/>
  <c r="K697" i="9"/>
  <c r="I697" i="9"/>
  <c r="H697" i="9"/>
  <c r="G697" i="9"/>
  <c r="F697" i="9"/>
  <c r="E697" i="9"/>
  <c r="D697" i="9"/>
  <c r="C697" i="9"/>
  <c r="I696" i="9"/>
  <c r="H696" i="9"/>
  <c r="G696" i="9"/>
  <c r="F696" i="9"/>
  <c r="E696" i="9"/>
  <c r="D696" i="9"/>
  <c r="C696" i="9"/>
  <c r="K695" i="9"/>
  <c r="I695" i="9"/>
  <c r="H695" i="9"/>
  <c r="G695" i="9"/>
  <c r="F695" i="9"/>
  <c r="E695" i="9"/>
  <c r="D695" i="9"/>
  <c r="C695" i="9"/>
  <c r="K694" i="9"/>
  <c r="I694" i="9"/>
  <c r="H694" i="9"/>
  <c r="G694" i="9"/>
  <c r="F694" i="9"/>
  <c r="E694" i="9"/>
  <c r="D694" i="9"/>
  <c r="C694" i="9"/>
  <c r="K693" i="9"/>
  <c r="I693" i="9"/>
  <c r="H693" i="9"/>
  <c r="G693" i="9"/>
  <c r="F693" i="9"/>
  <c r="E693" i="9"/>
  <c r="D693" i="9"/>
  <c r="C693" i="9"/>
  <c r="K692" i="9"/>
  <c r="I692" i="9"/>
  <c r="H692" i="9"/>
  <c r="G692" i="9"/>
  <c r="F692" i="9"/>
  <c r="E692" i="9"/>
  <c r="D692" i="9"/>
  <c r="C692" i="9"/>
  <c r="K691" i="9"/>
  <c r="I691" i="9"/>
  <c r="H691" i="9"/>
  <c r="G691" i="9"/>
  <c r="F691" i="9"/>
  <c r="E691" i="9"/>
  <c r="D691" i="9"/>
  <c r="C691" i="9"/>
  <c r="K690" i="9"/>
  <c r="I690" i="9"/>
  <c r="H690" i="9"/>
  <c r="G690" i="9"/>
  <c r="F690" i="9"/>
  <c r="E690" i="9"/>
  <c r="D690" i="9"/>
  <c r="C690" i="9"/>
  <c r="K689" i="9"/>
  <c r="I689" i="9"/>
  <c r="H689" i="9"/>
  <c r="G689" i="9"/>
  <c r="F689" i="9"/>
  <c r="E689" i="9"/>
  <c r="D689" i="9"/>
  <c r="C689" i="9"/>
  <c r="I688" i="9"/>
  <c r="H688" i="9"/>
  <c r="G688" i="9"/>
  <c r="F688" i="9"/>
  <c r="E688" i="9"/>
  <c r="D688" i="9"/>
  <c r="C688" i="9"/>
  <c r="K687" i="9"/>
  <c r="I687" i="9"/>
  <c r="H687" i="9"/>
  <c r="G687" i="9"/>
  <c r="F687" i="9"/>
  <c r="E687" i="9"/>
  <c r="D687" i="9"/>
  <c r="C687" i="9"/>
  <c r="K686" i="9"/>
  <c r="I686" i="9"/>
  <c r="H686" i="9"/>
  <c r="G686" i="9"/>
  <c r="F686" i="9"/>
  <c r="E686" i="9"/>
  <c r="D686" i="9"/>
  <c r="C686" i="9"/>
  <c r="K685" i="9"/>
  <c r="I685" i="9"/>
  <c r="H685" i="9"/>
  <c r="G685" i="9"/>
  <c r="F685" i="9"/>
  <c r="E685" i="9"/>
  <c r="D685" i="9"/>
  <c r="C685" i="9"/>
  <c r="K684" i="9"/>
  <c r="I684" i="9"/>
  <c r="H684" i="9"/>
  <c r="G684" i="9"/>
  <c r="F684" i="9"/>
  <c r="E684" i="9"/>
  <c r="D684" i="9"/>
  <c r="C684" i="9"/>
  <c r="K683" i="9"/>
  <c r="I683" i="9"/>
  <c r="H683" i="9"/>
  <c r="G683" i="9"/>
  <c r="F683" i="9"/>
  <c r="E683" i="9"/>
  <c r="D683" i="9"/>
  <c r="C683" i="9"/>
  <c r="K682" i="9"/>
  <c r="I682" i="9"/>
  <c r="H682" i="9"/>
  <c r="G682" i="9"/>
  <c r="F682" i="9"/>
  <c r="E682" i="9"/>
  <c r="D682" i="9"/>
  <c r="C682" i="9"/>
  <c r="K681" i="9"/>
  <c r="I681" i="9"/>
  <c r="H681" i="9"/>
  <c r="G681" i="9"/>
  <c r="F681" i="9"/>
  <c r="E681" i="9"/>
  <c r="D681" i="9"/>
  <c r="C681" i="9"/>
  <c r="K680" i="9"/>
  <c r="I680" i="9"/>
  <c r="H680" i="9"/>
  <c r="G680" i="9"/>
  <c r="F680" i="9"/>
  <c r="E680" i="9"/>
  <c r="D680" i="9"/>
  <c r="C680" i="9"/>
  <c r="K679" i="9"/>
  <c r="I679" i="9"/>
  <c r="H679" i="9"/>
  <c r="G679" i="9"/>
  <c r="F679" i="9"/>
  <c r="E679" i="9"/>
  <c r="D679" i="9"/>
  <c r="C679" i="9"/>
  <c r="K678" i="9"/>
  <c r="I678" i="9"/>
  <c r="H678" i="9"/>
  <c r="G678" i="9"/>
  <c r="F678" i="9"/>
  <c r="E678" i="9"/>
  <c r="D678" i="9"/>
  <c r="C678" i="9"/>
  <c r="I677" i="9"/>
  <c r="H677" i="9"/>
  <c r="G677" i="9"/>
  <c r="F677" i="9"/>
  <c r="E677" i="9"/>
  <c r="D677" i="9"/>
  <c r="C677" i="9"/>
  <c r="K676" i="9"/>
  <c r="I676" i="9"/>
  <c r="H676" i="9"/>
  <c r="G676" i="9"/>
  <c r="F676" i="9"/>
  <c r="E676" i="9"/>
  <c r="D676" i="9"/>
  <c r="C676" i="9"/>
  <c r="K675" i="9"/>
  <c r="I675" i="9"/>
  <c r="H675" i="9"/>
  <c r="G675" i="9"/>
  <c r="F675" i="9"/>
  <c r="E675" i="9"/>
  <c r="D675" i="9"/>
  <c r="C675" i="9"/>
  <c r="K674" i="9"/>
  <c r="I674" i="9"/>
  <c r="H674" i="9"/>
  <c r="G674" i="9"/>
  <c r="F674" i="9"/>
  <c r="E674" i="9"/>
  <c r="D674" i="9"/>
  <c r="C674" i="9"/>
  <c r="K673" i="9"/>
  <c r="I673" i="9"/>
  <c r="H673" i="9"/>
  <c r="G673" i="9"/>
  <c r="F673" i="9"/>
  <c r="E673" i="9"/>
  <c r="D673" i="9"/>
  <c r="C673" i="9"/>
  <c r="K672" i="9"/>
  <c r="I672" i="9"/>
  <c r="H672" i="9"/>
  <c r="G672" i="9"/>
  <c r="F672" i="9"/>
  <c r="E672" i="9"/>
  <c r="D672" i="9"/>
  <c r="C672" i="9"/>
  <c r="K671" i="9"/>
  <c r="I671" i="9"/>
  <c r="H671" i="9"/>
  <c r="G671" i="9"/>
  <c r="F671" i="9"/>
  <c r="E671" i="9"/>
  <c r="D671" i="9"/>
  <c r="C671" i="9"/>
  <c r="K670" i="9"/>
  <c r="I670" i="9"/>
  <c r="H670" i="9"/>
  <c r="G670" i="9"/>
  <c r="F670" i="9"/>
  <c r="E670" i="9"/>
  <c r="D670" i="9"/>
  <c r="C670" i="9"/>
  <c r="K669" i="9"/>
  <c r="I669" i="9"/>
  <c r="H669" i="9"/>
  <c r="G669" i="9"/>
  <c r="F669" i="9"/>
  <c r="E669" i="9"/>
  <c r="D669" i="9"/>
  <c r="C669" i="9"/>
  <c r="K668" i="9"/>
  <c r="I668" i="9"/>
  <c r="H668" i="9"/>
  <c r="G668" i="9"/>
  <c r="F668" i="9"/>
  <c r="E668" i="9"/>
  <c r="D668" i="9"/>
  <c r="C668" i="9"/>
  <c r="K667" i="9"/>
  <c r="I667" i="9"/>
  <c r="H667" i="9"/>
  <c r="G667" i="9"/>
  <c r="F667" i="9"/>
  <c r="E667" i="9"/>
  <c r="D667" i="9"/>
  <c r="C667" i="9"/>
  <c r="K666" i="9"/>
  <c r="I666" i="9"/>
  <c r="H666" i="9"/>
  <c r="G666" i="9"/>
  <c r="F666" i="9"/>
  <c r="E666" i="9"/>
  <c r="D666" i="9"/>
  <c r="C666" i="9"/>
  <c r="K665" i="9"/>
  <c r="I665" i="9"/>
  <c r="H665" i="9"/>
  <c r="G665" i="9"/>
  <c r="F665" i="9"/>
  <c r="E665" i="9"/>
  <c r="D665" i="9"/>
  <c r="C665" i="9"/>
  <c r="K664" i="9"/>
  <c r="I664" i="9"/>
  <c r="H664" i="9"/>
  <c r="G664" i="9"/>
  <c r="F664" i="9"/>
  <c r="E664" i="9"/>
  <c r="D664" i="9"/>
  <c r="C664" i="9"/>
  <c r="K663" i="9"/>
  <c r="I663" i="9"/>
  <c r="H663" i="9"/>
  <c r="G663" i="9"/>
  <c r="F663" i="9"/>
  <c r="E663" i="9"/>
  <c r="D663" i="9"/>
  <c r="C663" i="9"/>
  <c r="K662" i="9"/>
  <c r="I662" i="9"/>
  <c r="H662" i="9"/>
  <c r="G662" i="9"/>
  <c r="F662" i="9"/>
  <c r="E662" i="9"/>
  <c r="D662" i="9"/>
  <c r="C662" i="9"/>
  <c r="K661" i="9"/>
  <c r="I661" i="9"/>
  <c r="H661" i="9"/>
  <c r="G661" i="9"/>
  <c r="F661" i="9"/>
  <c r="E661" i="9"/>
  <c r="D661" i="9"/>
  <c r="C661" i="9"/>
  <c r="I660" i="9"/>
  <c r="H660" i="9"/>
  <c r="G660" i="9"/>
  <c r="F660" i="9"/>
  <c r="E660" i="9"/>
  <c r="D660" i="9"/>
  <c r="C660" i="9"/>
  <c r="K659" i="9"/>
  <c r="I659" i="9"/>
  <c r="H659" i="9"/>
  <c r="G659" i="9"/>
  <c r="F659" i="9"/>
  <c r="E659" i="9"/>
  <c r="D659" i="9"/>
  <c r="C659" i="9"/>
  <c r="K658" i="9"/>
  <c r="I658" i="9"/>
  <c r="H658" i="9"/>
  <c r="G658" i="9"/>
  <c r="F658" i="9"/>
  <c r="E658" i="9"/>
  <c r="D658" i="9"/>
  <c r="C658" i="9"/>
  <c r="K657" i="9"/>
  <c r="I657" i="9"/>
  <c r="H657" i="9"/>
  <c r="G657" i="9"/>
  <c r="F657" i="9"/>
  <c r="E657" i="9"/>
  <c r="D657" i="9"/>
  <c r="C657" i="9"/>
  <c r="K656" i="9"/>
  <c r="I656" i="9"/>
  <c r="H656" i="9"/>
  <c r="G656" i="9"/>
  <c r="F656" i="9"/>
  <c r="E656" i="9"/>
  <c r="D656" i="9"/>
  <c r="C656" i="9"/>
  <c r="K655" i="9"/>
  <c r="I655" i="9"/>
  <c r="H655" i="9"/>
  <c r="G655" i="9"/>
  <c r="F655" i="9"/>
  <c r="E655" i="9"/>
  <c r="D655" i="9"/>
  <c r="C655" i="9"/>
  <c r="I654" i="9"/>
  <c r="H654" i="9"/>
  <c r="G654" i="9"/>
  <c r="F654" i="9"/>
  <c r="E654" i="9"/>
  <c r="D654" i="9"/>
  <c r="C654" i="9"/>
  <c r="K653" i="9"/>
  <c r="I653" i="9"/>
  <c r="H653" i="9"/>
  <c r="G653" i="9"/>
  <c r="F653" i="9"/>
  <c r="E653" i="9"/>
  <c r="D653" i="9"/>
  <c r="C653" i="9"/>
  <c r="I652" i="9"/>
  <c r="H652" i="9"/>
  <c r="G652" i="9"/>
  <c r="F652" i="9"/>
  <c r="E652" i="9"/>
  <c r="D652" i="9"/>
  <c r="C652" i="9"/>
  <c r="I651" i="9"/>
  <c r="H651" i="9"/>
  <c r="G651" i="9"/>
  <c r="F651" i="9"/>
  <c r="E651" i="9"/>
  <c r="D651" i="9"/>
  <c r="C651" i="9"/>
  <c r="K650" i="9"/>
  <c r="I650" i="9"/>
  <c r="H650" i="9"/>
  <c r="G650" i="9"/>
  <c r="F650" i="9"/>
  <c r="E650" i="9"/>
  <c r="D650" i="9"/>
  <c r="C650" i="9"/>
  <c r="I649" i="9"/>
  <c r="H649" i="9"/>
  <c r="G649" i="9"/>
  <c r="F649" i="9"/>
  <c r="E649" i="9"/>
  <c r="D649" i="9"/>
  <c r="C649" i="9"/>
  <c r="K648" i="9"/>
  <c r="I648" i="9"/>
  <c r="H648" i="9"/>
  <c r="G648" i="9"/>
  <c r="F648" i="9"/>
  <c r="E648" i="9"/>
  <c r="D648" i="9"/>
  <c r="C648" i="9"/>
  <c r="K647" i="9"/>
  <c r="I647" i="9"/>
  <c r="H647" i="9"/>
  <c r="G647" i="9"/>
  <c r="F647" i="9"/>
  <c r="E647" i="9"/>
  <c r="D647" i="9"/>
  <c r="C647" i="9"/>
  <c r="K646" i="9"/>
  <c r="I646" i="9"/>
  <c r="H646" i="9"/>
  <c r="G646" i="9"/>
  <c r="F646" i="9"/>
  <c r="E646" i="9"/>
  <c r="D646" i="9"/>
  <c r="C646" i="9"/>
  <c r="I645" i="9"/>
  <c r="H645" i="9"/>
  <c r="G645" i="9"/>
  <c r="F645" i="9"/>
  <c r="E645" i="9"/>
  <c r="D645" i="9"/>
  <c r="C645" i="9"/>
  <c r="K644" i="9"/>
  <c r="I644" i="9"/>
  <c r="H644" i="9"/>
  <c r="G644" i="9"/>
  <c r="F644" i="9"/>
  <c r="E644" i="9"/>
  <c r="D644" i="9"/>
  <c r="C644" i="9"/>
  <c r="K643" i="9"/>
  <c r="I643" i="9"/>
  <c r="H643" i="9"/>
  <c r="G643" i="9"/>
  <c r="F643" i="9"/>
  <c r="E643" i="9"/>
  <c r="D643" i="9"/>
  <c r="C643" i="9"/>
  <c r="I642" i="9"/>
  <c r="H642" i="9"/>
  <c r="G642" i="9"/>
  <c r="F642" i="9"/>
  <c r="E642" i="9"/>
  <c r="D642" i="9"/>
  <c r="C642" i="9"/>
  <c r="K641" i="9"/>
  <c r="I641" i="9"/>
  <c r="H641" i="9"/>
  <c r="G641" i="9"/>
  <c r="F641" i="9"/>
  <c r="E641" i="9"/>
  <c r="D641" i="9"/>
  <c r="C641" i="9"/>
  <c r="K640" i="9"/>
  <c r="I640" i="9"/>
  <c r="H640" i="9"/>
  <c r="G640" i="9"/>
  <c r="F640" i="9"/>
  <c r="E640" i="9"/>
  <c r="D640" i="9"/>
  <c r="C640" i="9"/>
  <c r="K639" i="9"/>
  <c r="I639" i="9"/>
  <c r="H639" i="9"/>
  <c r="G639" i="9"/>
  <c r="F639" i="9"/>
  <c r="E639" i="9"/>
  <c r="D639" i="9"/>
  <c r="C639" i="9"/>
  <c r="K638" i="9"/>
  <c r="I638" i="9"/>
  <c r="H638" i="9"/>
  <c r="G638" i="9"/>
  <c r="F638" i="9"/>
  <c r="E638" i="9"/>
  <c r="D638" i="9"/>
  <c r="C638" i="9"/>
  <c r="K637" i="9"/>
  <c r="I637" i="9"/>
  <c r="H637" i="9"/>
  <c r="G637" i="9"/>
  <c r="F637" i="9"/>
  <c r="E637" i="9"/>
  <c r="D637" i="9"/>
  <c r="C637" i="9"/>
  <c r="I636" i="9"/>
  <c r="H636" i="9"/>
  <c r="G636" i="9"/>
  <c r="F636" i="9"/>
  <c r="E636" i="9"/>
  <c r="D636" i="9"/>
  <c r="C636" i="9"/>
  <c r="K635" i="9"/>
  <c r="I635" i="9"/>
  <c r="H635" i="9"/>
  <c r="G635" i="9"/>
  <c r="F635" i="9"/>
  <c r="E635" i="9"/>
  <c r="D635" i="9"/>
  <c r="C635" i="9"/>
  <c r="I634" i="9"/>
  <c r="H634" i="9"/>
  <c r="G634" i="9"/>
  <c r="F634" i="9"/>
  <c r="E634" i="9"/>
  <c r="D634" i="9"/>
  <c r="C634" i="9"/>
  <c r="K633" i="9"/>
  <c r="I633" i="9"/>
  <c r="H633" i="9"/>
  <c r="G633" i="9"/>
  <c r="F633" i="9"/>
  <c r="E633" i="9"/>
  <c r="D633" i="9"/>
  <c r="C633" i="9"/>
  <c r="K632" i="9"/>
  <c r="I632" i="9"/>
  <c r="H632" i="9"/>
  <c r="G632" i="9"/>
  <c r="F632" i="9"/>
  <c r="E632" i="9"/>
  <c r="D632" i="9"/>
  <c r="C632" i="9"/>
  <c r="K631" i="9"/>
  <c r="I631" i="9"/>
  <c r="H631" i="9"/>
  <c r="G631" i="9"/>
  <c r="F631" i="9"/>
  <c r="E631" i="9"/>
  <c r="D631" i="9"/>
  <c r="C631" i="9"/>
  <c r="I630" i="9"/>
  <c r="H630" i="9"/>
  <c r="G630" i="9"/>
  <c r="F630" i="9"/>
  <c r="E630" i="9"/>
  <c r="D630" i="9"/>
  <c r="C630" i="9"/>
  <c r="K629" i="9"/>
  <c r="I629" i="9"/>
  <c r="H629" i="9"/>
  <c r="G629" i="9"/>
  <c r="F629" i="9"/>
  <c r="E629" i="9"/>
  <c r="D629" i="9"/>
  <c r="C629" i="9"/>
  <c r="K628" i="9"/>
  <c r="I628" i="9"/>
  <c r="H628" i="9"/>
  <c r="G628" i="9"/>
  <c r="F628" i="9"/>
  <c r="E628" i="9"/>
  <c r="D628" i="9"/>
  <c r="C628" i="9"/>
  <c r="K627" i="9"/>
  <c r="I627" i="9"/>
  <c r="H627" i="9"/>
  <c r="G627" i="9"/>
  <c r="F627" i="9"/>
  <c r="E627" i="9"/>
  <c r="D627" i="9"/>
  <c r="C627" i="9"/>
  <c r="K626" i="9"/>
  <c r="I626" i="9"/>
  <c r="H626" i="9"/>
  <c r="G626" i="9"/>
  <c r="F626" i="9"/>
  <c r="E626" i="9"/>
  <c r="D626" i="9"/>
  <c r="C626" i="9"/>
  <c r="K625" i="9"/>
  <c r="I625" i="9"/>
  <c r="H625" i="9"/>
  <c r="G625" i="9"/>
  <c r="F625" i="9"/>
  <c r="E625" i="9"/>
  <c r="D625" i="9"/>
  <c r="C625" i="9"/>
  <c r="K624" i="9"/>
  <c r="I624" i="9"/>
  <c r="H624" i="9"/>
  <c r="G624" i="9"/>
  <c r="F624" i="9"/>
  <c r="E624" i="9"/>
  <c r="D624" i="9"/>
  <c r="C624" i="9"/>
  <c r="K623" i="9"/>
  <c r="I623" i="9"/>
  <c r="H623" i="9"/>
  <c r="G623" i="9"/>
  <c r="F623" i="9"/>
  <c r="E623" i="9"/>
  <c r="D623" i="9"/>
  <c r="C623" i="9"/>
  <c r="I622" i="9"/>
  <c r="H622" i="9"/>
  <c r="G622" i="9"/>
  <c r="F622" i="9"/>
  <c r="E622" i="9"/>
  <c r="D622" i="9"/>
  <c r="C622" i="9"/>
  <c r="K621" i="9"/>
  <c r="I621" i="9"/>
  <c r="H621" i="9"/>
  <c r="G621" i="9"/>
  <c r="F621" i="9"/>
  <c r="E621" i="9"/>
  <c r="D621" i="9"/>
  <c r="C621" i="9"/>
  <c r="K620" i="9"/>
  <c r="I620" i="9"/>
  <c r="H620" i="9"/>
  <c r="G620" i="9"/>
  <c r="F620" i="9"/>
  <c r="E620" i="9"/>
  <c r="D620" i="9"/>
  <c r="C620" i="9"/>
  <c r="I619" i="9"/>
  <c r="H619" i="9"/>
  <c r="G619" i="9"/>
  <c r="F619" i="9"/>
  <c r="E619" i="9"/>
  <c r="D619" i="9"/>
  <c r="C619" i="9"/>
  <c r="K618" i="9"/>
  <c r="I618" i="9"/>
  <c r="H618" i="9"/>
  <c r="G618" i="9"/>
  <c r="F618" i="9"/>
  <c r="E618" i="9"/>
  <c r="D618" i="9"/>
  <c r="C618" i="9"/>
  <c r="K617" i="9"/>
  <c r="I617" i="9"/>
  <c r="H617" i="9"/>
  <c r="G617" i="9"/>
  <c r="F617" i="9"/>
  <c r="E617" i="9"/>
  <c r="D617" i="9"/>
  <c r="C617" i="9"/>
  <c r="K616" i="9"/>
  <c r="I616" i="9"/>
  <c r="H616" i="9"/>
  <c r="G616" i="9"/>
  <c r="F616" i="9"/>
  <c r="E616" i="9"/>
  <c r="D616" i="9"/>
  <c r="C616" i="9"/>
  <c r="K615" i="9"/>
  <c r="I615" i="9"/>
  <c r="H615" i="9"/>
  <c r="G615" i="9"/>
  <c r="F615" i="9"/>
  <c r="E615" i="9"/>
  <c r="D615" i="9"/>
  <c r="C615" i="9"/>
  <c r="K614" i="9"/>
  <c r="I614" i="9"/>
  <c r="H614" i="9"/>
  <c r="G614" i="9"/>
  <c r="F614" i="9"/>
  <c r="E614" i="9"/>
  <c r="D614" i="9"/>
  <c r="C614" i="9"/>
  <c r="K613" i="9"/>
  <c r="I613" i="9"/>
  <c r="H613" i="9"/>
  <c r="G613" i="9"/>
  <c r="F613" i="9"/>
  <c r="E613" i="9"/>
  <c r="D613" i="9"/>
  <c r="C613" i="9"/>
  <c r="K612" i="9"/>
  <c r="I612" i="9"/>
  <c r="H612" i="9"/>
  <c r="G612" i="9"/>
  <c r="F612" i="9"/>
  <c r="E612" i="9"/>
  <c r="D612" i="9"/>
  <c r="C612" i="9"/>
  <c r="K611" i="9"/>
  <c r="I611" i="9"/>
  <c r="H611" i="9"/>
  <c r="G611" i="9"/>
  <c r="F611" i="9"/>
  <c r="E611" i="9"/>
  <c r="D611" i="9"/>
  <c r="C611" i="9"/>
  <c r="K610" i="9"/>
  <c r="I610" i="9"/>
  <c r="H610" i="9"/>
  <c r="G610" i="9"/>
  <c r="F610" i="9"/>
  <c r="E610" i="9"/>
  <c r="D610" i="9"/>
  <c r="C610" i="9"/>
  <c r="K609" i="9"/>
  <c r="I609" i="9"/>
  <c r="H609" i="9"/>
  <c r="G609" i="9"/>
  <c r="F609" i="9"/>
  <c r="E609" i="9"/>
  <c r="D609" i="9"/>
  <c r="C609" i="9"/>
  <c r="K608" i="9"/>
  <c r="I608" i="9"/>
  <c r="H608" i="9"/>
  <c r="G608" i="9"/>
  <c r="F608" i="9"/>
  <c r="E608" i="9"/>
  <c r="D608" i="9"/>
  <c r="C608" i="9"/>
  <c r="K607" i="9"/>
  <c r="I607" i="9"/>
  <c r="H607" i="9"/>
  <c r="G607" i="9"/>
  <c r="F607" i="9"/>
  <c r="E607" i="9"/>
  <c r="D607" i="9"/>
  <c r="C607" i="9"/>
  <c r="I606" i="9"/>
  <c r="H606" i="9"/>
  <c r="G606" i="9"/>
  <c r="F606" i="9"/>
  <c r="E606" i="9"/>
  <c r="D606" i="9"/>
  <c r="C606" i="9"/>
  <c r="K605" i="9"/>
  <c r="I605" i="9"/>
  <c r="H605" i="9"/>
  <c r="G605" i="9"/>
  <c r="F605" i="9"/>
  <c r="E605" i="9"/>
  <c r="D605" i="9"/>
  <c r="C605" i="9"/>
  <c r="I604" i="9"/>
  <c r="H604" i="9"/>
  <c r="G604" i="9"/>
  <c r="F604" i="9"/>
  <c r="E604" i="9"/>
  <c r="D604" i="9"/>
  <c r="C604" i="9"/>
  <c r="K603" i="9"/>
  <c r="I603" i="9"/>
  <c r="H603" i="9"/>
  <c r="G603" i="9"/>
  <c r="F603" i="9"/>
  <c r="E603" i="9"/>
  <c r="D603" i="9"/>
  <c r="C603" i="9"/>
  <c r="K602" i="9"/>
  <c r="I602" i="9"/>
  <c r="H602" i="9"/>
  <c r="G602" i="9"/>
  <c r="F602" i="9"/>
  <c r="E602" i="9"/>
  <c r="D602" i="9"/>
  <c r="C602" i="9"/>
  <c r="K601" i="9"/>
  <c r="I601" i="9"/>
  <c r="H601" i="9"/>
  <c r="G601" i="9"/>
  <c r="F601" i="9"/>
  <c r="E601" i="9"/>
  <c r="D601" i="9"/>
  <c r="C601" i="9"/>
  <c r="K600" i="9"/>
  <c r="I600" i="9"/>
  <c r="H600" i="9"/>
  <c r="G600" i="9"/>
  <c r="F600" i="9"/>
  <c r="E600" i="9"/>
  <c r="D600" i="9"/>
  <c r="C600" i="9"/>
  <c r="K599" i="9"/>
  <c r="I599" i="9"/>
  <c r="H599" i="9"/>
  <c r="G599" i="9"/>
  <c r="F599" i="9"/>
  <c r="E599" i="9"/>
  <c r="D599" i="9"/>
  <c r="C599" i="9"/>
  <c r="K598" i="9"/>
  <c r="I598" i="9"/>
  <c r="H598" i="9"/>
  <c r="G598" i="9"/>
  <c r="F598" i="9"/>
  <c r="E598" i="9"/>
  <c r="D598" i="9"/>
  <c r="C598" i="9"/>
  <c r="K597" i="9"/>
  <c r="I597" i="9"/>
  <c r="H597" i="9"/>
  <c r="G597" i="9"/>
  <c r="F597" i="9"/>
  <c r="E597" i="9"/>
  <c r="D597" i="9"/>
  <c r="C597" i="9"/>
  <c r="I596" i="9"/>
  <c r="H596" i="9"/>
  <c r="G596" i="9"/>
  <c r="F596" i="9"/>
  <c r="E596" i="9"/>
  <c r="D596" i="9"/>
  <c r="C596" i="9"/>
  <c r="K595" i="9"/>
  <c r="I595" i="9"/>
  <c r="H595" i="9"/>
  <c r="G595" i="9"/>
  <c r="F595" i="9"/>
  <c r="E595" i="9"/>
  <c r="D595" i="9"/>
  <c r="C595" i="9"/>
  <c r="K594" i="9"/>
  <c r="I594" i="9"/>
  <c r="H594" i="9"/>
  <c r="G594" i="9"/>
  <c r="F594" i="9"/>
  <c r="E594" i="9"/>
  <c r="D594" i="9"/>
  <c r="C594" i="9"/>
  <c r="K593" i="9"/>
  <c r="I593" i="9"/>
  <c r="H593" i="9"/>
  <c r="G593" i="9"/>
  <c r="F593" i="9"/>
  <c r="E593" i="9"/>
  <c r="D593" i="9"/>
  <c r="C593" i="9"/>
  <c r="K592" i="9"/>
  <c r="I592" i="9"/>
  <c r="H592" i="9"/>
  <c r="G592" i="9"/>
  <c r="F592" i="9"/>
  <c r="E592" i="9"/>
  <c r="D592" i="9"/>
  <c r="C592" i="9"/>
  <c r="K591" i="9"/>
  <c r="I591" i="9"/>
  <c r="H591" i="9"/>
  <c r="G591" i="9"/>
  <c r="F591" i="9"/>
  <c r="E591" i="9"/>
  <c r="D591" i="9"/>
  <c r="C591" i="9"/>
  <c r="I590" i="9"/>
  <c r="H590" i="9"/>
  <c r="G590" i="9"/>
  <c r="F590" i="9"/>
  <c r="E590" i="9"/>
  <c r="D590" i="9"/>
  <c r="C590" i="9"/>
  <c r="K589" i="9"/>
  <c r="I589" i="9"/>
  <c r="H589" i="9"/>
  <c r="G589" i="9"/>
  <c r="F589" i="9"/>
  <c r="E589" i="9"/>
  <c r="D589" i="9"/>
  <c r="C589" i="9"/>
  <c r="K588" i="9"/>
  <c r="I588" i="9"/>
  <c r="H588" i="9"/>
  <c r="G588" i="9"/>
  <c r="F588" i="9"/>
  <c r="E588" i="9"/>
  <c r="D588" i="9"/>
  <c r="C588" i="9"/>
  <c r="K587" i="9"/>
  <c r="I587" i="9"/>
  <c r="H587" i="9"/>
  <c r="G587" i="9"/>
  <c r="F587" i="9"/>
  <c r="E587" i="9"/>
  <c r="D587" i="9"/>
  <c r="C587" i="9"/>
  <c r="K586" i="9"/>
  <c r="I586" i="9"/>
  <c r="H586" i="9"/>
  <c r="G586" i="9"/>
  <c r="F586" i="9"/>
  <c r="E586" i="9"/>
  <c r="D586" i="9"/>
  <c r="C586" i="9"/>
  <c r="K585" i="9"/>
  <c r="I585" i="9"/>
  <c r="H585" i="9"/>
  <c r="G585" i="9"/>
  <c r="F585" i="9"/>
  <c r="E585" i="9"/>
  <c r="D585" i="9"/>
  <c r="C585" i="9"/>
  <c r="K584" i="9"/>
  <c r="I584" i="9"/>
  <c r="H584" i="9"/>
  <c r="G584" i="9"/>
  <c r="F584" i="9"/>
  <c r="E584" i="9"/>
  <c r="D584" i="9"/>
  <c r="C584" i="9"/>
  <c r="K583" i="9"/>
  <c r="I583" i="9"/>
  <c r="H583" i="9"/>
  <c r="G583" i="9"/>
  <c r="F583" i="9"/>
  <c r="E583" i="9"/>
  <c r="D583" i="9"/>
  <c r="C583" i="9"/>
  <c r="K582" i="9"/>
  <c r="I582" i="9"/>
  <c r="H582" i="9"/>
  <c r="G582" i="9"/>
  <c r="F582" i="9"/>
  <c r="E582" i="9"/>
  <c r="D582" i="9"/>
  <c r="C582" i="9"/>
  <c r="K581" i="9"/>
  <c r="I581" i="9"/>
  <c r="H581" i="9"/>
  <c r="G581" i="9"/>
  <c r="F581" i="9"/>
  <c r="E581" i="9"/>
  <c r="D581" i="9"/>
  <c r="C581" i="9"/>
  <c r="K580" i="9"/>
  <c r="I580" i="9"/>
  <c r="H580" i="9"/>
  <c r="G580" i="9"/>
  <c r="F580" i="9"/>
  <c r="E580" i="9"/>
  <c r="D580" i="9"/>
  <c r="C580" i="9"/>
  <c r="K579" i="9"/>
  <c r="I579" i="9"/>
  <c r="H579" i="9"/>
  <c r="G579" i="9"/>
  <c r="F579" i="9"/>
  <c r="E579" i="9"/>
  <c r="D579" i="9"/>
  <c r="C579" i="9"/>
  <c r="K578" i="9"/>
  <c r="I578" i="9"/>
  <c r="H578" i="9"/>
  <c r="G578" i="9"/>
  <c r="F578" i="9"/>
  <c r="E578" i="9"/>
  <c r="D578" i="9"/>
  <c r="C578" i="9"/>
  <c r="K577" i="9"/>
  <c r="I577" i="9"/>
  <c r="H577" i="9"/>
  <c r="G577" i="9"/>
  <c r="F577" i="9"/>
  <c r="E577" i="9"/>
  <c r="D577" i="9"/>
  <c r="C577" i="9"/>
  <c r="K576" i="9"/>
  <c r="I576" i="9"/>
  <c r="H576" i="9"/>
  <c r="G576" i="9"/>
  <c r="F576" i="9"/>
  <c r="E576" i="9"/>
  <c r="D576" i="9"/>
  <c r="C576" i="9"/>
  <c r="K575" i="9"/>
  <c r="I575" i="9"/>
  <c r="H575" i="9"/>
  <c r="G575" i="9"/>
  <c r="F575" i="9"/>
  <c r="E575" i="9"/>
  <c r="D575" i="9"/>
  <c r="C575" i="9"/>
  <c r="I574" i="9"/>
  <c r="H574" i="9"/>
  <c r="G574" i="9"/>
  <c r="F574" i="9"/>
  <c r="E574" i="9"/>
  <c r="D574" i="9"/>
  <c r="C574" i="9"/>
  <c r="K573" i="9"/>
  <c r="I573" i="9"/>
  <c r="H573" i="9"/>
  <c r="G573" i="9"/>
  <c r="F573" i="9"/>
  <c r="E573" i="9"/>
  <c r="D573" i="9"/>
  <c r="C573" i="9"/>
  <c r="K572" i="9"/>
  <c r="I572" i="9"/>
  <c r="H572" i="9"/>
  <c r="G572" i="9"/>
  <c r="F572" i="9"/>
  <c r="E572" i="9"/>
  <c r="D572" i="9"/>
  <c r="C572" i="9"/>
  <c r="K571" i="9"/>
  <c r="I571" i="9"/>
  <c r="H571" i="9"/>
  <c r="G571" i="9"/>
  <c r="F571" i="9"/>
  <c r="E571" i="9"/>
  <c r="D571" i="9"/>
  <c r="C571" i="9"/>
  <c r="K570" i="9"/>
  <c r="I570" i="9"/>
  <c r="H570" i="9"/>
  <c r="G570" i="9"/>
  <c r="F570" i="9"/>
  <c r="E570" i="9"/>
  <c r="D570" i="9"/>
  <c r="C570" i="9"/>
  <c r="K569" i="9"/>
  <c r="I569" i="9"/>
  <c r="H569" i="9"/>
  <c r="G569" i="9"/>
  <c r="F569" i="9"/>
  <c r="E569" i="9"/>
  <c r="D569" i="9"/>
  <c r="C569" i="9"/>
  <c r="K568" i="9"/>
  <c r="I568" i="9"/>
  <c r="H568" i="9"/>
  <c r="G568" i="9"/>
  <c r="F568" i="9"/>
  <c r="E568" i="9"/>
  <c r="D568" i="9"/>
  <c r="C568" i="9"/>
  <c r="I567" i="9"/>
  <c r="H567" i="9"/>
  <c r="G567" i="9"/>
  <c r="F567" i="9"/>
  <c r="E567" i="9"/>
  <c r="D567" i="9"/>
  <c r="C567" i="9"/>
  <c r="K566" i="9"/>
  <c r="I566" i="9"/>
  <c r="H566" i="9"/>
  <c r="G566" i="9"/>
  <c r="F566" i="9"/>
  <c r="E566" i="9"/>
  <c r="D566" i="9"/>
  <c r="C566" i="9"/>
  <c r="K565" i="9"/>
  <c r="I565" i="9"/>
  <c r="H565" i="9"/>
  <c r="G565" i="9"/>
  <c r="F565" i="9"/>
  <c r="E565" i="9"/>
  <c r="D565" i="9"/>
  <c r="C565" i="9"/>
  <c r="K564" i="9"/>
  <c r="I564" i="9"/>
  <c r="H564" i="9"/>
  <c r="G564" i="9"/>
  <c r="F564" i="9"/>
  <c r="E564" i="9"/>
  <c r="D564" i="9"/>
  <c r="C564" i="9"/>
  <c r="K563" i="9"/>
  <c r="I563" i="9"/>
  <c r="H563" i="9"/>
  <c r="G563" i="9"/>
  <c r="F563" i="9"/>
  <c r="E563" i="9"/>
  <c r="D563" i="9"/>
  <c r="C563" i="9"/>
  <c r="K562" i="9"/>
  <c r="I562" i="9"/>
  <c r="H562" i="9"/>
  <c r="G562" i="9"/>
  <c r="F562" i="9"/>
  <c r="E562" i="9"/>
  <c r="D562" i="9"/>
  <c r="C562" i="9"/>
  <c r="K561" i="9"/>
  <c r="I561" i="9"/>
  <c r="H561" i="9"/>
  <c r="G561" i="9"/>
  <c r="F561" i="9"/>
  <c r="E561" i="9"/>
  <c r="D561" i="9"/>
  <c r="C561" i="9"/>
  <c r="K560" i="9"/>
  <c r="I560" i="9"/>
  <c r="H560" i="9"/>
  <c r="G560" i="9"/>
  <c r="F560" i="9"/>
  <c r="E560" i="9"/>
  <c r="D560" i="9"/>
  <c r="C560" i="9"/>
  <c r="I559" i="9"/>
  <c r="H559" i="9"/>
  <c r="G559" i="9"/>
  <c r="F559" i="9"/>
  <c r="E559" i="9"/>
  <c r="D559" i="9"/>
  <c r="C559" i="9"/>
  <c r="K558" i="9"/>
  <c r="I558" i="9"/>
  <c r="H558" i="9"/>
  <c r="G558" i="9"/>
  <c r="F558" i="9"/>
  <c r="E558" i="9"/>
  <c r="D558" i="9"/>
  <c r="C558" i="9"/>
  <c r="K557" i="9"/>
  <c r="I557" i="9"/>
  <c r="H557" i="9"/>
  <c r="G557" i="9"/>
  <c r="F557" i="9"/>
  <c r="E557" i="9"/>
  <c r="D557" i="9"/>
  <c r="C557" i="9"/>
  <c r="K556" i="9"/>
  <c r="I556" i="9"/>
  <c r="H556" i="9"/>
  <c r="G556" i="9"/>
  <c r="F556" i="9"/>
  <c r="E556" i="9"/>
  <c r="D556" i="9"/>
  <c r="C556" i="9"/>
  <c r="K555" i="9"/>
  <c r="I555" i="9"/>
  <c r="H555" i="9"/>
  <c r="G555" i="9"/>
  <c r="F555" i="9"/>
  <c r="E555" i="9"/>
  <c r="D555" i="9"/>
  <c r="C555" i="9"/>
  <c r="K554" i="9"/>
  <c r="I554" i="9"/>
  <c r="H554" i="9"/>
  <c r="G554" i="9"/>
  <c r="F554" i="9"/>
  <c r="E554" i="9"/>
  <c r="D554" i="9"/>
  <c r="C554" i="9"/>
  <c r="I553" i="9"/>
  <c r="H553" i="9"/>
  <c r="G553" i="9"/>
  <c r="F553" i="9"/>
  <c r="E553" i="9"/>
  <c r="D553" i="9"/>
  <c r="C553" i="9"/>
  <c r="K552" i="9"/>
  <c r="I552" i="9"/>
  <c r="H552" i="9"/>
  <c r="G552" i="9"/>
  <c r="F552" i="9"/>
  <c r="E552" i="9"/>
  <c r="D552" i="9"/>
  <c r="C552" i="9"/>
  <c r="I551" i="9"/>
  <c r="H551" i="9"/>
  <c r="G551" i="9"/>
  <c r="F551" i="9"/>
  <c r="E551" i="9"/>
  <c r="D551" i="9"/>
  <c r="C551" i="9"/>
  <c r="K550" i="9"/>
  <c r="I550" i="9"/>
  <c r="H550" i="9"/>
  <c r="G550" i="9"/>
  <c r="F550" i="9"/>
  <c r="E550" i="9"/>
  <c r="D550" i="9"/>
  <c r="C550" i="9"/>
  <c r="K549" i="9"/>
  <c r="I549" i="9"/>
  <c r="H549" i="9"/>
  <c r="G549" i="9"/>
  <c r="F549" i="9"/>
  <c r="E549" i="9"/>
  <c r="D549" i="9"/>
  <c r="C549" i="9"/>
  <c r="I548" i="9"/>
  <c r="H548" i="9"/>
  <c r="G548" i="9"/>
  <c r="F548" i="9"/>
  <c r="E548" i="9"/>
  <c r="D548" i="9"/>
  <c r="C548" i="9"/>
  <c r="I547" i="9"/>
  <c r="H547" i="9"/>
  <c r="G547" i="9"/>
  <c r="F547" i="9"/>
  <c r="E547" i="9"/>
  <c r="D547" i="9"/>
  <c r="C547" i="9"/>
  <c r="K546" i="9"/>
  <c r="I546" i="9"/>
  <c r="H546" i="9"/>
  <c r="G546" i="9"/>
  <c r="F546" i="9"/>
  <c r="E546" i="9"/>
  <c r="D546" i="9"/>
  <c r="C546" i="9"/>
  <c r="K545" i="9"/>
  <c r="I545" i="9"/>
  <c r="H545" i="9"/>
  <c r="G545" i="9"/>
  <c r="F545" i="9"/>
  <c r="E545" i="9"/>
  <c r="D545" i="9"/>
  <c r="C545" i="9"/>
  <c r="K544" i="9"/>
  <c r="I544" i="9"/>
  <c r="H544" i="9"/>
  <c r="G544" i="9"/>
  <c r="F544" i="9"/>
  <c r="E544" i="9"/>
  <c r="D544" i="9"/>
  <c r="C544" i="9"/>
  <c r="K543" i="9"/>
  <c r="I543" i="9"/>
  <c r="H543" i="9"/>
  <c r="G543" i="9"/>
  <c r="F543" i="9"/>
  <c r="E543" i="9"/>
  <c r="D543" i="9"/>
  <c r="C543" i="9"/>
  <c r="K542" i="9"/>
  <c r="I542" i="9"/>
  <c r="H542" i="9"/>
  <c r="G542" i="9"/>
  <c r="F542" i="9"/>
  <c r="E542" i="9"/>
  <c r="D542" i="9"/>
  <c r="C542" i="9"/>
  <c r="I541" i="9"/>
  <c r="H541" i="9"/>
  <c r="G541" i="9"/>
  <c r="F541" i="9"/>
  <c r="E541" i="9"/>
  <c r="D541" i="9"/>
  <c r="C541" i="9"/>
  <c r="K540" i="9"/>
  <c r="I540" i="9"/>
  <c r="H540" i="9"/>
  <c r="G540" i="9"/>
  <c r="F540" i="9"/>
  <c r="E540" i="9"/>
  <c r="D540" i="9"/>
  <c r="C540" i="9"/>
  <c r="K539" i="9"/>
  <c r="I539" i="9"/>
  <c r="H539" i="9"/>
  <c r="G539" i="9"/>
  <c r="F539" i="9"/>
  <c r="E539" i="9"/>
  <c r="D539" i="9"/>
  <c r="C539" i="9"/>
  <c r="K538" i="9"/>
  <c r="I538" i="9"/>
  <c r="H538" i="9"/>
  <c r="G538" i="9"/>
  <c r="F538" i="9"/>
  <c r="E538" i="9"/>
  <c r="D538" i="9"/>
  <c r="C538" i="9"/>
  <c r="K537" i="9"/>
  <c r="I537" i="9"/>
  <c r="H537" i="9"/>
  <c r="G537" i="9"/>
  <c r="F537" i="9"/>
  <c r="E537" i="9"/>
  <c r="D537" i="9"/>
  <c r="C537" i="9"/>
  <c r="K536" i="9"/>
  <c r="I536" i="9"/>
  <c r="H536" i="9"/>
  <c r="G536" i="9"/>
  <c r="F536" i="9"/>
  <c r="E536" i="9"/>
  <c r="D536" i="9"/>
  <c r="C536" i="9"/>
  <c r="K535" i="9"/>
  <c r="I535" i="9"/>
  <c r="H535" i="9"/>
  <c r="G535" i="9"/>
  <c r="F535" i="9"/>
  <c r="E535" i="9"/>
  <c r="D535" i="9"/>
  <c r="C535" i="9"/>
  <c r="K534" i="9"/>
  <c r="I534" i="9"/>
  <c r="H534" i="9"/>
  <c r="G534" i="9"/>
  <c r="F534" i="9"/>
  <c r="E534" i="9"/>
  <c r="D534" i="9"/>
  <c r="C534" i="9"/>
  <c r="I533" i="9"/>
  <c r="H533" i="9"/>
  <c r="G533" i="9"/>
  <c r="F533" i="9"/>
  <c r="E533" i="9"/>
  <c r="D533" i="9"/>
  <c r="C533" i="9"/>
  <c r="I532" i="9"/>
  <c r="H532" i="9"/>
  <c r="G532" i="9"/>
  <c r="F532" i="9"/>
  <c r="E532" i="9"/>
  <c r="D532" i="9"/>
  <c r="C532" i="9"/>
  <c r="K531" i="9"/>
  <c r="I531" i="9"/>
  <c r="H531" i="9"/>
  <c r="G531" i="9"/>
  <c r="F531" i="9"/>
  <c r="E531" i="9"/>
  <c r="D531" i="9"/>
  <c r="C531" i="9"/>
  <c r="K530" i="9"/>
  <c r="I530" i="9"/>
  <c r="H530" i="9"/>
  <c r="G530" i="9"/>
  <c r="F530" i="9"/>
  <c r="E530" i="9"/>
  <c r="D530" i="9"/>
  <c r="C530" i="9"/>
  <c r="K529" i="9"/>
  <c r="I529" i="9"/>
  <c r="H529" i="9"/>
  <c r="G529" i="9"/>
  <c r="F529" i="9"/>
  <c r="E529" i="9"/>
  <c r="D529" i="9"/>
  <c r="C529" i="9"/>
  <c r="K528" i="9"/>
  <c r="I528" i="9"/>
  <c r="H528" i="9"/>
  <c r="G528" i="9"/>
  <c r="F528" i="9"/>
  <c r="E528" i="9"/>
  <c r="D528" i="9"/>
  <c r="C528" i="9"/>
  <c r="K527" i="9"/>
  <c r="I527" i="9"/>
  <c r="H527" i="9"/>
  <c r="G527" i="9"/>
  <c r="F527" i="9"/>
  <c r="E527" i="9"/>
  <c r="D527" i="9"/>
  <c r="C527" i="9"/>
  <c r="K526" i="9"/>
  <c r="I526" i="9"/>
  <c r="H526" i="9"/>
  <c r="G526" i="9"/>
  <c r="F526" i="9"/>
  <c r="E526" i="9"/>
  <c r="D526" i="9"/>
  <c r="C526" i="9"/>
  <c r="K525" i="9"/>
  <c r="I525" i="9"/>
  <c r="H525" i="9"/>
  <c r="G525" i="9"/>
  <c r="F525" i="9"/>
  <c r="E525" i="9"/>
  <c r="D525" i="9"/>
  <c r="C525" i="9"/>
  <c r="K524" i="9"/>
  <c r="I524" i="9"/>
  <c r="H524" i="9"/>
  <c r="G524" i="9"/>
  <c r="F524" i="9"/>
  <c r="E524" i="9"/>
  <c r="D524" i="9"/>
  <c r="C524" i="9"/>
  <c r="K523" i="9"/>
  <c r="I523" i="9"/>
  <c r="H523" i="9"/>
  <c r="G523" i="9"/>
  <c r="F523" i="9"/>
  <c r="E523" i="9"/>
  <c r="D523" i="9"/>
  <c r="C523" i="9"/>
  <c r="I522" i="9"/>
  <c r="H522" i="9"/>
  <c r="G522" i="9"/>
  <c r="F522" i="9"/>
  <c r="E522" i="9"/>
  <c r="D522" i="9"/>
  <c r="C522" i="9"/>
  <c r="K521" i="9"/>
  <c r="I521" i="9"/>
  <c r="H521" i="9"/>
  <c r="G521" i="9"/>
  <c r="F521" i="9"/>
  <c r="E521" i="9"/>
  <c r="D521" i="9"/>
  <c r="C521" i="9"/>
  <c r="I520" i="9"/>
  <c r="H520" i="9"/>
  <c r="G520" i="9"/>
  <c r="F520" i="9"/>
  <c r="E520" i="9"/>
  <c r="D520" i="9"/>
  <c r="C520" i="9"/>
  <c r="K519" i="9"/>
  <c r="I519" i="9"/>
  <c r="H519" i="9"/>
  <c r="G519" i="9"/>
  <c r="F519" i="9"/>
  <c r="E519" i="9"/>
  <c r="D519" i="9"/>
  <c r="C519" i="9"/>
  <c r="I518" i="9"/>
  <c r="H518" i="9"/>
  <c r="G518" i="9"/>
  <c r="F518" i="9"/>
  <c r="E518" i="9"/>
  <c r="D518" i="9"/>
  <c r="C518" i="9"/>
  <c r="K517" i="9"/>
  <c r="I517" i="9"/>
  <c r="H517" i="9"/>
  <c r="G517" i="9"/>
  <c r="F517" i="9"/>
  <c r="E517" i="9"/>
  <c r="D517" i="9"/>
  <c r="C517" i="9"/>
  <c r="K516" i="9"/>
  <c r="I516" i="9"/>
  <c r="H516" i="9"/>
  <c r="G516" i="9"/>
  <c r="F516" i="9"/>
  <c r="E516" i="9"/>
  <c r="D516" i="9"/>
  <c r="C516" i="9"/>
  <c r="K515" i="9"/>
  <c r="I515" i="9"/>
  <c r="H515" i="9"/>
  <c r="G515" i="9"/>
  <c r="F515" i="9"/>
  <c r="E515" i="9"/>
  <c r="D515" i="9"/>
  <c r="C515" i="9"/>
  <c r="K514" i="9"/>
  <c r="I514" i="9"/>
  <c r="H514" i="9"/>
  <c r="G514" i="9"/>
  <c r="F514" i="9"/>
  <c r="E514" i="9"/>
  <c r="D514" i="9"/>
  <c r="C514" i="9"/>
  <c r="K513" i="9"/>
  <c r="I513" i="9"/>
  <c r="H513" i="9"/>
  <c r="G513" i="9"/>
  <c r="F513" i="9"/>
  <c r="E513" i="9"/>
  <c r="D513" i="9"/>
  <c r="C513" i="9"/>
  <c r="K512" i="9"/>
  <c r="I512" i="9"/>
  <c r="H512" i="9"/>
  <c r="G512" i="9"/>
  <c r="F512" i="9"/>
  <c r="E512" i="9"/>
  <c r="D512" i="9"/>
  <c r="C512" i="9"/>
  <c r="K511" i="9"/>
  <c r="I511" i="9"/>
  <c r="H511" i="9"/>
  <c r="G511" i="9"/>
  <c r="F511" i="9"/>
  <c r="E511" i="9"/>
  <c r="D511" i="9"/>
  <c r="C511" i="9"/>
  <c r="K510" i="9"/>
  <c r="I510" i="9"/>
  <c r="H510" i="9"/>
  <c r="G510" i="9"/>
  <c r="F510" i="9"/>
  <c r="E510" i="9"/>
  <c r="D510" i="9"/>
  <c r="C510" i="9"/>
  <c r="K509" i="9"/>
  <c r="I509" i="9"/>
  <c r="H509" i="9"/>
  <c r="G509" i="9"/>
  <c r="F509" i="9"/>
  <c r="E509" i="9"/>
  <c r="D509" i="9"/>
  <c r="C509" i="9"/>
  <c r="K508" i="9"/>
  <c r="I508" i="9"/>
  <c r="H508" i="9"/>
  <c r="G508" i="9"/>
  <c r="F508" i="9"/>
  <c r="E508" i="9"/>
  <c r="D508" i="9"/>
  <c r="C508" i="9"/>
  <c r="K507" i="9"/>
  <c r="I507" i="9"/>
  <c r="H507" i="9"/>
  <c r="G507" i="9"/>
  <c r="F507" i="9"/>
  <c r="E507" i="9"/>
  <c r="D507" i="9"/>
  <c r="C507" i="9"/>
  <c r="I506" i="9"/>
  <c r="H506" i="9"/>
  <c r="G506" i="9"/>
  <c r="F506" i="9"/>
  <c r="E506" i="9"/>
  <c r="D506" i="9"/>
  <c r="C506" i="9"/>
  <c r="K505" i="9"/>
  <c r="I505" i="9"/>
  <c r="H505" i="9"/>
  <c r="G505" i="9"/>
  <c r="F505" i="9"/>
  <c r="E505" i="9"/>
  <c r="D505" i="9"/>
  <c r="C505" i="9"/>
  <c r="K504" i="9"/>
  <c r="I504" i="9"/>
  <c r="H504" i="9"/>
  <c r="G504" i="9"/>
  <c r="F504" i="9"/>
  <c r="E504" i="9"/>
  <c r="D504" i="9"/>
  <c r="C504" i="9"/>
  <c r="K503" i="9"/>
  <c r="I503" i="9"/>
  <c r="H503" i="9"/>
  <c r="G503" i="9"/>
  <c r="F503" i="9"/>
  <c r="E503" i="9"/>
  <c r="D503" i="9"/>
  <c r="C503" i="9"/>
  <c r="K502" i="9"/>
  <c r="I502" i="9"/>
  <c r="H502" i="9"/>
  <c r="G502" i="9"/>
  <c r="F502" i="9"/>
  <c r="E502" i="9"/>
  <c r="D502" i="9"/>
  <c r="C502" i="9"/>
  <c r="K501" i="9"/>
  <c r="I501" i="9"/>
  <c r="H501" i="9"/>
  <c r="G501" i="9"/>
  <c r="F501" i="9"/>
  <c r="E501" i="9"/>
  <c r="D501" i="9"/>
  <c r="C501" i="9"/>
  <c r="K500" i="9"/>
  <c r="I500" i="9"/>
  <c r="H500" i="9"/>
  <c r="G500" i="9"/>
  <c r="F500" i="9"/>
  <c r="E500" i="9"/>
  <c r="D500" i="9"/>
  <c r="C500" i="9"/>
  <c r="K499" i="9"/>
  <c r="I499" i="9"/>
  <c r="H499" i="9"/>
  <c r="G499" i="9"/>
  <c r="F499" i="9"/>
  <c r="E499" i="9"/>
  <c r="D499" i="9"/>
  <c r="C499" i="9"/>
  <c r="K498" i="9"/>
  <c r="I498" i="9"/>
  <c r="H498" i="9"/>
  <c r="G498" i="9"/>
  <c r="F498" i="9"/>
  <c r="E498" i="9"/>
  <c r="D498" i="9"/>
  <c r="C498" i="9"/>
  <c r="I497" i="9"/>
  <c r="H497" i="9"/>
  <c r="G497" i="9"/>
  <c r="F497" i="9"/>
  <c r="E497" i="9"/>
  <c r="D497" i="9"/>
  <c r="C497" i="9"/>
  <c r="K496" i="9"/>
  <c r="I496" i="9"/>
  <c r="H496" i="9"/>
  <c r="G496" i="9"/>
  <c r="F496" i="9"/>
  <c r="E496" i="9"/>
  <c r="D496" i="9"/>
  <c r="C496" i="9"/>
  <c r="K495" i="9"/>
  <c r="I495" i="9"/>
  <c r="H495" i="9"/>
  <c r="G495" i="9"/>
  <c r="F495" i="9"/>
  <c r="E495" i="9"/>
  <c r="D495" i="9"/>
  <c r="C495" i="9"/>
  <c r="K494" i="9"/>
  <c r="I494" i="9"/>
  <c r="H494" i="9"/>
  <c r="G494" i="9"/>
  <c r="F494" i="9"/>
  <c r="E494" i="9"/>
  <c r="D494" i="9"/>
  <c r="C494" i="9"/>
  <c r="I493" i="9"/>
  <c r="H493" i="9"/>
  <c r="G493" i="9"/>
  <c r="F493" i="9"/>
  <c r="E493" i="9"/>
  <c r="D493" i="9"/>
  <c r="C493" i="9"/>
  <c r="K492" i="9"/>
  <c r="I492" i="9"/>
  <c r="H492" i="9"/>
  <c r="G492" i="9"/>
  <c r="F492" i="9"/>
  <c r="E492" i="9"/>
  <c r="D492" i="9"/>
  <c r="C492" i="9"/>
  <c r="I491" i="9"/>
  <c r="H491" i="9"/>
  <c r="G491" i="9"/>
  <c r="F491" i="9"/>
  <c r="E491" i="9"/>
  <c r="D491" i="9"/>
  <c r="C491" i="9"/>
  <c r="K490" i="9"/>
  <c r="I490" i="9"/>
  <c r="H490" i="9"/>
  <c r="G490" i="9"/>
  <c r="F490" i="9"/>
  <c r="E490" i="9"/>
  <c r="D490" i="9"/>
  <c r="C490" i="9"/>
  <c r="K489" i="9"/>
  <c r="I489" i="9"/>
  <c r="H489" i="9"/>
  <c r="G489" i="9"/>
  <c r="F489" i="9"/>
  <c r="E489" i="9"/>
  <c r="D489" i="9"/>
  <c r="C489" i="9"/>
  <c r="K488" i="9"/>
  <c r="I488" i="9"/>
  <c r="H488" i="9"/>
  <c r="G488" i="9"/>
  <c r="F488" i="9"/>
  <c r="E488" i="9"/>
  <c r="D488" i="9"/>
  <c r="C488" i="9"/>
  <c r="K487" i="9"/>
  <c r="I487" i="9"/>
  <c r="H487" i="9"/>
  <c r="G487" i="9"/>
  <c r="F487" i="9"/>
  <c r="E487" i="9"/>
  <c r="D487" i="9"/>
  <c r="C487" i="9"/>
  <c r="K486" i="9"/>
  <c r="I486" i="9"/>
  <c r="H486" i="9"/>
  <c r="G486" i="9"/>
  <c r="F486" i="9"/>
  <c r="E486" i="9"/>
  <c r="D486" i="9"/>
  <c r="C486" i="9"/>
  <c r="K485" i="9"/>
  <c r="I485" i="9"/>
  <c r="H485" i="9"/>
  <c r="G485" i="9"/>
  <c r="F485" i="9"/>
  <c r="E485" i="9"/>
  <c r="D485" i="9"/>
  <c r="C485" i="9"/>
  <c r="K484" i="9"/>
  <c r="I484" i="9"/>
  <c r="H484" i="9"/>
  <c r="G484" i="9"/>
  <c r="F484" i="9"/>
  <c r="E484" i="9"/>
  <c r="D484" i="9"/>
  <c r="C484" i="9"/>
  <c r="K483" i="9"/>
  <c r="I483" i="9"/>
  <c r="H483" i="9"/>
  <c r="G483" i="9"/>
  <c r="F483" i="9"/>
  <c r="E483" i="9"/>
  <c r="D483" i="9"/>
  <c r="C483" i="9"/>
  <c r="I482" i="9"/>
  <c r="H482" i="9"/>
  <c r="G482" i="9"/>
  <c r="F482" i="9"/>
  <c r="E482" i="9"/>
  <c r="D482" i="9"/>
  <c r="C482" i="9"/>
  <c r="K481" i="9"/>
  <c r="I481" i="9"/>
  <c r="H481" i="9"/>
  <c r="G481" i="9"/>
  <c r="F481" i="9"/>
  <c r="E481" i="9"/>
  <c r="D481" i="9"/>
  <c r="C481" i="9"/>
  <c r="K480" i="9"/>
  <c r="I480" i="9"/>
  <c r="H480" i="9"/>
  <c r="G480" i="9"/>
  <c r="F480" i="9"/>
  <c r="E480" i="9"/>
  <c r="D480" i="9"/>
  <c r="C480" i="9"/>
  <c r="K479" i="9"/>
  <c r="I479" i="9"/>
  <c r="H479" i="9"/>
  <c r="G479" i="9"/>
  <c r="F479" i="9"/>
  <c r="E479" i="9"/>
  <c r="D479" i="9"/>
  <c r="C479" i="9"/>
  <c r="K478" i="9"/>
  <c r="I478" i="9"/>
  <c r="H478" i="9"/>
  <c r="G478" i="9"/>
  <c r="F478" i="9"/>
  <c r="E478" i="9"/>
  <c r="D478" i="9"/>
  <c r="C478" i="9"/>
  <c r="K477" i="9"/>
  <c r="I477" i="9"/>
  <c r="H477" i="9"/>
  <c r="G477" i="9"/>
  <c r="F477" i="9"/>
  <c r="E477" i="9"/>
  <c r="D477" i="9"/>
  <c r="C477" i="9"/>
  <c r="I476" i="9"/>
  <c r="H476" i="9"/>
  <c r="G476" i="9"/>
  <c r="F476" i="9"/>
  <c r="E476" i="9"/>
  <c r="D476" i="9"/>
  <c r="C476" i="9"/>
  <c r="K475" i="9"/>
  <c r="I475" i="9"/>
  <c r="H475" i="9"/>
  <c r="G475" i="9"/>
  <c r="F475" i="9"/>
  <c r="E475" i="9"/>
  <c r="D475" i="9"/>
  <c r="C475" i="9"/>
  <c r="K474" i="9"/>
  <c r="I474" i="9"/>
  <c r="H474" i="9"/>
  <c r="G474" i="9"/>
  <c r="F474" i="9"/>
  <c r="E474" i="9"/>
  <c r="D474" i="9"/>
  <c r="C474" i="9"/>
  <c r="K473" i="9"/>
  <c r="I473" i="9"/>
  <c r="H473" i="9"/>
  <c r="G473" i="9"/>
  <c r="F473" i="9"/>
  <c r="E473" i="9"/>
  <c r="D473" i="9"/>
  <c r="C473" i="9"/>
  <c r="K472" i="9"/>
  <c r="I472" i="9"/>
  <c r="H472" i="9"/>
  <c r="G472" i="9"/>
  <c r="F472" i="9"/>
  <c r="E472" i="9"/>
  <c r="D472" i="9"/>
  <c r="C472" i="9"/>
  <c r="I471" i="9"/>
  <c r="H471" i="9"/>
  <c r="G471" i="9"/>
  <c r="F471" i="9"/>
  <c r="E471" i="9"/>
  <c r="D471" i="9"/>
  <c r="C471" i="9"/>
  <c r="I470" i="9"/>
  <c r="H470" i="9"/>
  <c r="G470" i="9"/>
  <c r="F470" i="9"/>
  <c r="E470" i="9"/>
  <c r="D470" i="9"/>
  <c r="C470" i="9"/>
  <c r="K469" i="9"/>
  <c r="I469" i="9"/>
  <c r="H469" i="9"/>
  <c r="G469" i="9"/>
  <c r="F469" i="9"/>
  <c r="E469" i="9"/>
  <c r="D469" i="9"/>
  <c r="C469" i="9"/>
  <c r="I468" i="9"/>
  <c r="H468" i="9"/>
  <c r="G468" i="9"/>
  <c r="F468" i="9"/>
  <c r="E468" i="9"/>
  <c r="D468" i="9"/>
  <c r="C468" i="9"/>
  <c r="K467" i="9"/>
  <c r="I467" i="9"/>
  <c r="H467" i="9"/>
  <c r="G467" i="9"/>
  <c r="F467" i="9"/>
  <c r="E467" i="9"/>
  <c r="D467" i="9"/>
  <c r="C467" i="9"/>
  <c r="K466" i="9"/>
  <c r="I466" i="9"/>
  <c r="H466" i="9"/>
  <c r="G466" i="9"/>
  <c r="F466" i="9"/>
  <c r="E466" i="9"/>
  <c r="D466" i="9"/>
  <c r="C466" i="9"/>
  <c r="K465" i="9"/>
  <c r="I465" i="9"/>
  <c r="H465" i="9"/>
  <c r="G465" i="9"/>
  <c r="F465" i="9"/>
  <c r="E465" i="9"/>
  <c r="D465" i="9"/>
  <c r="C465" i="9"/>
  <c r="I464" i="9"/>
  <c r="H464" i="9"/>
  <c r="G464" i="9"/>
  <c r="F464" i="9"/>
  <c r="E464" i="9"/>
  <c r="D464" i="9"/>
  <c r="C464" i="9"/>
  <c r="K463" i="9"/>
  <c r="I463" i="9"/>
  <c r="H463" i="9"/>
  <c r="G463" i="9"/>
  <c r="F463" i="9"/>
  <c r="E463" i="9"/>
  <c r="D463" i="9"/>
  <c r="C463" i="9"/>
  <c r="K462" i="9"/>
  <c r="I462" i="9"/>
  <c r="H462" i="9"/>
  <c r="G462" i="9"/>
  <c r="F462" i="9"/>
  <c r="E462" i="9"/>
  <c r="D462" i="9"/>
  <c r="C462" i="9"/>
  <c r="K461" i="9"/>
  <c r="I461" i="9"/>
  <c r="H461" i="9"/>
  <c r="G461" i="9"/>
  <c r="F461" i="9"/>
  <c r="E461" i="9"/>
  <c r="D461" i="9"/>
  <c r="C461" i="9"/>
  <c r="K460" i="9"/>
  <c r="I460" i="9"/>
  <c r="H460" i="9"/>
  <c r="G460" i="9"/>
  <c r="F460" i="9"/>
  <c r="E460" i="9"/>
  <c r="D460" i="9"/>
  <c r="C460" i="9"/>
  <c r="K459" i="9"/>
  <c r="I459" i="9"/>
  <c r="H459" i="9"/>
  <c r="G459" i="9"/>
  <c r="F459" i="9"/>
  <c r="E459" i="9"/>
  <c r="D459" i="9"/>
  <c r="C459" i="9"/>
  <c r="I458" i="9"/>
  <c r="H458" i="9"/>
  <c r="G458" i="9"/>
  <c r="F458" i="9"/>
  <c r="E458" i="9"/>
  <c r="D458" i="9"/>
  <c r="C458" i="9"/>
  <c r="K457" i="9"/>
  <c r="I457" i="9"/>
  <c r="H457" i="9"/>
  <c r="G457" i="9"/>
  <c r="F457" i="9"/>
  <c r="E457" i="9"/>
  <c r="D457" i="9"/>
  <c r="C457" i="9"/>
  <c r="K456" i="9"/>
  <c r="I456" i="9"/>
  <c r="H456" i="9"/>
  <c r="G456" i="9"/>
  <c r="F456" i="9"/>
  <c r="E456" i="9"/>
  <c r="D456" i="9"/>
  <c r="C456" i="9"/>
  <c r="I455" i="9"/>
  <c r="H455" i="9"/>
  <c r="G455" i="9"/>
  <c r="F455" i="9"/>
  <c r="E455" i="9"/>
  <c r="D455" i="9"/>
  <c r="C455" i="9"/>
  <c r="K454" i="9"/>
  <c r="I454" i="9"/>
  <c r="H454" i="9"/>
  <c r="G454" i="9"/>
  <c r="F454" i="9"/>
  <c r="E454" i="9"/>
  <c r="D454" i="9"/>
  <c r="C454" i="9"/>
  <c r="K453" i="9"/>
  <c r="I453" i="9"/>
  <c r="H453" i="9"/>
  <c r="G453" i="9"/>
  <c r="F453" i="9"/>
  <c r="E453" i="9"/>
  <c r="D453" i="9"/>
  <c r="C453" i="9"/>
  <c r="K452" i="9"/>
  <c r="I452" i="9"/>
  <c r="H452" i="9"/>
  <c r="G452" i="9"/>
  <c r="F452" i="9"/>
  <c r="E452" i="9"/>
  <c r="D452" i="9"/>
  <c r="C452" i="9"/>
  <c r="I451" i="9"/>
  <c r="H451" i="9"/>
  <c r="G451" i="9"/>
  <c r="F451" i="9"/>
  <c r="E451" i="9"/>
  <c r="D451" i="9"/>
  <c r="C451" i="9"/>
  <c r="K450" i="9"/>
  <c r="I450" i="9"/>
  <c r="H450" i="9"/>
  <c r="G450" i="9"/>
  <c r="F450" i="9"/>
  <c r="E450" i="9"/>
  <c r="D450" i="9"/>
  <c r="C450" i="9"/>
  <c r="I449" i="9"/>
  <c r="H449" i="9"/>
  <c r="G449" i="9"/>
  <c r="F449" i="9"/>
  <c r="E449" i="9"/>
  <c r="D449" i="9"/>
  <c r="C449" i="9"/>
  <c r="K448" i="9"/>
  <c r="I448" i="9"/>
  <c r="H448" i="9"/>
  <c r="G448" i="9"/>
  <c r="F448" i="9"/>
  <c r="E448" i="9"/>
  <c r="D448" i="9"/>
  <c r="C448" i="9"/>
  <c r="K447" i="9"/>
  <c r="I447" i="9"/>
  <c r="H447" i="9"/>
  <c r="G447" i="9"/>
  <c r="F447" i="9"/>
  <c r="E447" i="9"/>
  <c r="D447" i="9"/>
  <c r="C447" i="9"/>
  <c r="K446" i="9"/>
  <c r="I446" i="9"/>
  <c r="H446" i="9"/>
  <c r="G446" i="9"/>
  <c r="F446" i="9"/>
  <c r="E446" i="9"/>
  <c r="D446" i="9"/>
  <c r="C446" i="9"/>
  <c r="K445" i="9"/>
  <c r="I445" i="9"/>
  <c r="H445" i="9"/>
  <c r="G445" i="9"/>
  <c r="F445" i="9"/>
  <c r="E445" i="9"/>
  <c r="D445" i="9"/>
  <c r="C445" i="9"/>
  <c r="K444" i="9"/>
  <c r="I444" i="9"/>
  <c r="H444" i="9"/>
  <c r="G444" i="9"/>
  <c r="F444" i="9"/>
  <c r="E444" i="9"/>
  <c r="D444" i="9"/>
  <c r="C444" i="9"/>
  <c r="K443" i="9"/>
  <c r="I443" i="9"/>
  <c r="H443" i="9"/>
  <c r="G443" i="9"/>
  <c r="F443" i="9"/>
  <c r="E443" i="9"/>
  <c r="D443" i="9"/>
  <c r="C443" i="9"/>
  <c r="I442" i="9"/>
  <c r="H442" i="9"/>
  <c r="G442" i="9"/>
  <c r="F442" i="9"/>
  <c r="E442" i="9"/>
  <c r="D442" i="9"/>
  <c r="C442" i="9"/>
  <c r="K441" i="9"/>
  <c r="I441" i="9"/>
  <c r="H441" i="9"/>
  <c r="G441" i="9"/>
  <c r="F441" i="9"/>
  <c r="E441" i="9"/>
  <c r="D441" i="9"/>
  <c r="C441" i="9"/>
  <c r="I440" i="9"/>
  <c r="H440" i="9"/>
  <c r="G440" i="9"/>
  <c r="F440" i="9"/>
  <c r="E440" i="9"/>
  <c r="D440" i="9"/>
  <c r="C440" i="9"/>
  <c r="I439" i="9"/>
  <c r="H439" i="9"/>
  <c r="G439" i="9"/>
  <c r="F439" i="9"/>
  <c r="E439" i="9"/>
  <c r="D439" i="9"/>
  <c r="C439" i="9"/>
  <c r="K438" i="9"/>
  <c r="I438" i="9"/>
  <c r="H438" i="9"/>
  <c r="G438" i="9"/>
  <c r="F438" i="9"/>
  <c r="E438" i="9"/>
  <c r="D438" i="9"/>
  <c r="C438" i="9"/>
  <c r="K437" i="9"/>
  <c r="I437" i="9"/>
  <c r="H437" i="9"/>
  <c r="G437" i="9"/>
  <c r="F437" i="9"/>
  <c r="E437" i="9"/>
  <c r="D437" i="9"/>
  <c r="C437" i="9"/>
  <c r="K436" i="9"/>
  <c r="I436" i="9"/>
  <c r="H436" i="9"/>
  <c r="G436" i="9"/>
  <c r="F436" i="9"/>
  <c r="E436" i="9"/>
  <c r="D436" i="9"/>
  <c r="C436" i="9"/>
  <c r="K435" i="9"/>
  <c r="I435" i="9"/>
  <c r="H435" i="9"/>
  <c r="G435" i="9"/>
  <c r="F435" i="9"/>
  <c r="E435" i="9"/>
  <c r="D435" i="9"/>
  <c r="C435" i="9"/>
  <c r="I434" i="9"/>
  <c r="H434" i="9"/>
  <c r="G434" i="9"/>
  <c r="F434" i="9"/>
  <c r="E434" i="9"/>
  <c r="D434" i="9"/>
  <c r="C434" i="9"/>
  <c r="K433" i="9"/>
  <c r="I433" i="9"/>
  <c r="H433" i="9"/>
  <c r="G433" i="9"/>
  <c r="F433" i="9"/>
  <c r="E433" i="9"/>
  <c r="D433" i="9"/>
  <c r="C433" i="9"/>
  <c r="K432" i="9"/>
  <c r="I432" i="9"/>
  <c r="H432" i="9"/>
  <c r="G432" i="9"/>
  <c r="F432" i="9"/>
  <c r="E432" i="9"/>
  <c r="D432" i="9"/>
  <c r="C432" i="9"/>
  <c r="K431" i="9"/>
  <c r="I431" i="9"/>
  <c r="H431" i="9"/>
  <c r="G431" i="9"/>
  <c r="F431" i="9"/>
  <c r="E431" i="9"/>
  <c r="D431" i="9"/>
  <c r="C431" i="9"/>
  <c r="K430" i="9"/>
  <c r="I430" i="9"/>
  <c r="H430" i="9"/>
  <c r="G430" i="9"/>
  <c r="F430" i="9"/>
  <c r="E430" i="9"/>
  <c r="D430" i="9"/>
  <c r="C430" i="9"/>
  <c r="K429" i="9"/>
  <c r="I429" i="9"/>
  <c r="H429" i="9"/>
  <c r="G429" i="9"/>
  <c r="F429" i="9"/>
  <c r="E429" i="9"/>
  <c r="D429" i="9"/>
  <c r="C429" i="9"/>
  <c r="K428" i="9"/>
  <c r="I428" i="9"/>
  <c r="H428" i="9"/>
  <c r="G428" i="9"/>
  <c r="F428" i="9"/>
  <c r="E428" i="9"/>
  <c r="D428" i="9"/>
  <c r="C428" i="9"/>
  <c r="K427" i="9"/>
  <c r="I427" i="9"/>
  <c r="H427" i="9"/>
  <c r="G427" i="9"/>
  <c r="F427" i="9"/>
  <c r="E427" i="9"/>
  <c r="D427" i="9"/>
  <c r="C427" i="9"/>
  <c r="I426" i="9"/>
  <c r="H426" i="9"/>
  <c r="G426" i="9"/>
  <c r="F426" i="9"/>
  <c r="E426" i="9"/>
  <c r="D426" i="9"/>
  <c r="C426" i="9"/>
  <c r="K425" i="9"/>
  <c r="I425" i="9"/>
  <c r="H425" i="9"/>
  <c r="G425" i="9"/>
  <c r="F425" i="9"/>
  <c r="E425" i="9"/>
  <c r="D425" i="9"/>
  <c r="C425" i="9"/>
  <c r="K424" i="9"/>
  <c r="I424" i="9"/>
  <c r="H424" i="9"/>
  <c r="G424" i="9"/>
  <c r="F424" i="9"/>
  <c r="E424" i="9"/>
  <c r="D424" i="9"/>
  <c r="C424" i="9"/>
  <c r="K423" i="9"/>
  <c r="I423" i="9"/>
  <c r="H423" i="9"/>
  <c r="G423" i="9"/>
  <c r="F423" i="9"/>
  <c r="E423" i="9"/>
  <c r="D423" i="9"/>
  <c r="C423" i="9"/>
  <c r="K422" i="9"/>
  <c r="I422" i="9"/>
  <c r="H422" i="9"/>
  <c r="G422" i="9"/>
  <c r="F422" i="9"/>
  <c r="E422" i="9"/>
  <c r="D422" i="9"/>
  <c r="C422" i="9"/>
  <c r="K421" i="9"/>
  <c r="I421" i="9"/>
  <c r="H421" i="9"/>
  <c r="G421" i="9"/>
  <c r="F421" i="9"/>
  <c r="E421" i="9"/>
  <c r="D421" i="9"/>
  <c r="C421" i="9"/>
  <c r="K420" i="9"/>
  <c r="I420" i="9"/>
  <c r="H420" i="9"/>
  <c r="G420" i="9"/>
  <c r="F420" i="9"/>
  <c r="E420" i="9"/>
  <c r="D420" i="9"/>
  <c r="C420" i="9"/>
  <c r="K419" i="9"/>
  <c r="I419" i="9"/>
  <c r="H419" i="9"/>
  <c r="G419" i="9"/>
  <c r="F419" i="9"/>
  <c r="E419" i="9"/>
  <c r="D419" i="9"/>
  <c r="C419" i="9"/>
  <c r="K418" i="9"/>
  <c r="I418" i="9"/>
  <c r="H418" i="9"/>
  <c r="G418" i="9"/>
  <c r="F418" i="9"/>
  <c r="E418" i="9"/>
  <c r="D418" i="9"/>
  <c r="C418" i="9"/>
  <c r="K417" i="9"/>
  <c r="I417" i="9"/>
  <c r="H417" i="9"/>
  <c r="G417" i="9"/>
  <c r="F417" i="9"/>
  <c r="E417" i="9"/>
  <c r="D417" i="9"/>
  <c r="C417" i="9"/>
  <c r="K416" i="9"/>
  <c r="I416" i="9"/>
  <c r="H416" i="9"/>
  <c r="G416" i="9"/>
  <c r="F416" i="9"/>
  <c r="E416" i="9"/>
  <c r="D416" i="9"/>
  <c r="C416" i="9"/>
  <c r="K415" i="9"/>
  <c r="I415" i="9"/>
  <c r="H415" i="9"/>
  <c r="G415" i="9"/>
  <c r="F415" i="9"/>
  <c r="E415" i="9"/>
  <c r="D415" i="9"/>
  <c r="C415" i="9"/>
  <c r="K414" i="9"/>
  <c r="I414" i="9"/>
  <c r="H414" i="9"/>
  <c r="G414" i="9"/>
  <c r="F414" i="9"/>
  <c r="E414" i="9"/>
  <c r="D414" i="9"/>
  <c r="C414" i="9"/>
  <c r="K413" i="9"/>
  <c r="I413" i="9"/>
  <c r="H413" i="9"/>
  <c r="G413" i="9"/>
  <c r="F413" i="9"/>
  <c r="E413" i="9"/>
  <c r="D413" i="9"/>
  <c r="C413" i="9"/>
  <c r="I412" i="9"/>
  <c r="H412" i="9"/>
  <c r="G412" i="9"/>
  <c r="F412" i="9"/>
  <c r="E412" i="9"/>
  <c r="D412" i="9"/>
  <c r="C412" i="9"/>
  <c r="K411" i="9"/>
  <c r="I411" i="9"/>
  <c r="H411" i="9"/>
  <c r="G411" i="9"/>
  <c r="F411" i="9"/>
  <c r="E411" i="9"/>
  <c r="D411" i="9"/>
  <c r="C411" i="9"/>
  <c r="K410" i="9"/>
  <c r="I410" i="9"/>
  <c r="H410" i="9"/>
  <c r="G410" i="9"/>
  <c r="F410" i="9"/>
  <c r="E410" i="9"/>
  <c r="D410" i="9"/>
  <c r="C410" i="9"/>
  <c r="K409" i="9"/>
  <c r="I409" i="9"/>
  <c r="H409" i="9"/>
  <c r="G409" i="9"/>
  <c r="F409" i="9"/>
  <c r="E409" i="9"/>
  <c r="D409" i="9"/>
  <c r="C409" i="9"/>
  <c r="K408" i="9"/>
  <c r="I408" i="9"/>
  <c r="H408" i="9"/>
  <c r="G408" i="9"/>
  <c r="F408" i="9"/>
  <c r="E408" i="9"/>
  <c r="D408" i="9"/>
  <c r="C408" i="9"/>
  <c r="K407" i="9"/>
  <c r="I407" i="9"/>
  <c r="H407" i="9"/>
  <c r="G407" i="9"/>
  <c r="F407" i="9"/>
  <c r="E407" i="9"/>
  <c r="D407" i="9"/>
  <c r="C407" i="9"/>
  <c r="K406" i="9"/>
  <c r="I406" i="9"/>
  <c r="H406" i="9"/>
  <c r="G406" i="9"/>
  <c r="F406" i="9"/>
  <c r="E406" i="9"/>
  <c r="D406" i="9"/>
  <c r="C406" i="9"/>
  <c r="K405" i="9"/>
  <c r="I405" i="9"/>
  <c r="H405" i="9"/>
  <c r="G405" i="9"/>
  <c r="F405" i="9"/>
  <c r="E405" i="9"/>
  <c r="D405" i="9"/>
  <c r="C405" i="9"/>
  <c r="K404" i="9"/>
  <c r="I404" i="9"/>
  <c r="H404" i="9"/>
  <c r="G404" i="9"/>
  <c r="F404" i="9"/>
  <c r="E404" i="9"/>
  <c r="D404" i="9"/>
  <c r="C404" i="9"/>
  <c r="K403" i="9"/>
  <c r="I403" i="9"/>
  <c r="H403" i="9"/>
  <c r="G403" i="9"/>
  <c r="F403" i="9"/>
  <c r="E403" i="9"/>
  <c r="D403" i="9"/>
  <c r="C403" i="9"/>
  <c r="K402" i="9"/>
  <c r="I402" i="9"/>
  <c r="H402" i="9"/>
  <c r="G402" i="9"/>
  <c r="F402" i="9"/>
  <c r="E402" i="9"/>
  <c r="D402" i="9"/>
  <c r="C402" i="9"/>
  <c r="K401" i="9"/>
  <c r="I401" i="9"/>
  <c r="H401" i="9"/>
  <c r="G401" i="9"/>
  <c r="F401" i="9"/>
  <c r="E401" i="9"/>
  <c r="D401" i="9"/>
  <c r="C401" i="9"/>
  <c r="K400" i="9"/>
  <c r="I400" i="9"/>
  <c r="H400" i="9"/>
  <c r="G400" i="9"/>
  <c r="F400" i="9"/>
  <c r="E400" i="9"/>
  <c r="D400" i="9"/>
  <c r="C400" i="9"/>
  <c r="K399" i="9"/>
  <c r="I399" i="9"/>
  <c r="H399" i="9"/>
  <c r="G399" i="9"/>
  <c r="F399" i="9"/>
  <c r="E399" i="9"/>
  <c r="D399" i="9"/>
  <c r="C399" i="9"/>
  <c r="K398" i="9"/>
  <c r="I398" i="9"/>
  <c r="H398" i="9"/>
  <c r="G398" i="9"/>
  <c r="F398" i="9"/>
  <c r="E398" i="9"/>
  <c r="D398" i="9"/>
  <c r="C398" i="9"/>
  <c r="K397" i="9"/>
  <c r="I397" i="9"/>
  <c r="H397" i="9"/>
  <c r="G397" i="9"/>
  <c r="F397" i="9"/>
  <c r="E397" i="9"/>
  <c r="D397" i="9"/>
  <c r="C397" i="9"/>
  <c r="K396" i="9"/>
  <c r="I396" i="9"/>
  <c r="H396" i="9"/>
  <c r="G396" i="9"/>
  <c r="F396" i="9"/>
  <c r="E396" i="9"/>
  <c r="D396" i="9"/>
  <c r="C396" i="9"/>
  <c r="K395" i="9"/>
  <c r="I395" i="9"/>
  <c r="H395" i="9"/>
  <c r="G395" i="9"/>
  <c r="F395" i="9"/>
  <c r="E395" i="9"/>
  <c r="D395" i="9"/>
  <c r="C395" i="9"/>
  <c r="K394" i="9"/>
  <c r="I394" i="9"/>
  <c r="H394" i="9"/>
  <c r="G394" i="9"/>
  <c r="F394" i="9"/>
  <c r="E394" i="9"/>
  <c r="D394" i="9"/>
  <c r="C394" i="9"/>
  <c r="K393" i="9"/>
  <c r="I393" i="9"/>
  <c r="H393" i="9"/>
  <c r="G393" i="9"/>
  <c r="F393" i="9"/>
  <c r="E393" i="9"/>
  <c r="D393" i="9"/>
  <c r="C393" i="9"/>
  <c r="I392" i="9"/>
  <c r="H392" i="9"/>
  <c r="G392" i="9"/>
  <c r="F392" i="9"/>
  <c r="E392" i="9"/>
  <c r="D392" i="9"/>
  <c r="C392" i="9"/>
  <c r="K391" i="9"/>
  <c r="I391" i="9"/>
  <c r="H391" i="9"/>
  <c r="G391" i="9"/>
  <c r="F391" i="9"/>
  <c r="E391" i="9"/>
  <c r="D391" i="9"/>
  <c r="C391" i="9"/>
  <c r="K390" i="9"/>
  <c r="I390" i="9"/>
  <c r="H390" i="9"/>
  <c r="G390" i="9"/>
  <c r="F390" i="9"/>
  <c r="E390" i="9"/>
  <c r="D390" i="9"/>
  <c r="C390" i="9"/>
  <c r="K389" i="9"/>
  <c r="I389" i="9"/>
  <c r="H389" i="9"/>
  <c r="G389" i="9"/>
  <c r="F389" i="9"/>
  <c r="E389" i="9"/>
  <c r="D389" i="9"/>
  <c r="C389" i="9"/>
  <c r="K388" i="9"/>
  <c r="I388" i="9"/>
  <c r="H388" i="9"/>
  <c r="G388" i="9"/>
  <c r="F388" i="9"/>
  <c r="E388" i="9"/>
  <c r="D388" i="9"/>
  <c r="C388" i="9"/>
  <c r="K387" i="9"/>
  <c r="I387" i="9"/>
  <c r="H387" i="9"/>
  <c r="G387" i="9"/>
  <c r="F387" i="9"/>
  <c r="E387" i="9"/>
  <c r="D387" i="9"/>
  <c r="C387" i="9"/>
  <c r="K386" i="9"/>
  <c r="I386" i="9"/>
  <c r="H386" i="9"/>
  <c r="G386" i="9"/>
  <c r="F386" i="9"/>
  <c r="E386" i="9"/>
  <c r="D386" i="9"/>
  <c r="C386" i="9"/>
  <c r="I385" i="9"/>
  <c r="H385" i="9"/>
  <c r="G385" i="9"/>
  <c r="F385" i="9"/>
  <c r="E385" i="9"/>
  <c r="D385" i="9"/>
  <c r="C385" i="9"/>
  <c r="K384" i="9"/>
  <c r="I384" i="9"/>
  <c r="H384" i="9"/>
  <c r="G384" i="9"/>
  <c r="F384" i="9"/>
  <c r="E384" i="9"/>
  <c r="D384" i="9"/>
  <c r="C384" i="9"/>
  <c r="K383" i="9"/>
  <c r="I383" i="9"/>
  <c r="H383" i="9"/>
  <c r="G383" i="9"/>
  <c r="F383" i="9"/>
  <c r="E383" i="9"/>
  <c r="D383" i="9"/>
  <c r="C383" i="9"/>
  <c r="K382" i="9"/>
  <c r="I382" i="9"/>
  <c r="H382" i="9"/>
  <c r="G382" i="9"/>
  <c r="F382" i="9"/>
  <c r="E382" i="9"/>
  <c r="D382" i="9"/>
  <c r="C382" i="9"/>
  <c r="I381" i="9"/>
  <c r="H381" i="9"/>
  <c r="G381" i="9"/>
  <c r="F381" i="9"/>
  <c r="E381" i="9"/>
  <c r="D381" i="9"/>
  <c r="C381" i="9"/>
  <c r="K380" i="9"/>
  <c r="I380" i="9"/>
  <c r="H380" i="9"/>
  <c r="G380" i="9"/>
  <c r="F380" i="9"/>
  <c r="E380" i="9"/>
  <c r="D380" i="9"/>
  <c r="C380" i="9"/>
  <c r="K379" i="9"/>
  <c r="I379" i="9"/>
  <c r="H379" i="9"/>
  <c r="G379" i="9"/>
  <c r="F379" i="9"/>
  <c r="E379" i="9"/>
  <c r="D379" i="9"/>
  <c r="C379" i="9"/>
  <c r="K378" i="9"/>
  <c r="I378" i="9"/>
  <c r="H378" i="9"/>
  <c r="G378" i="9"/>
  <c r="F378" i="9"/>
  <c r="E378" i="9"/>
  <c r="D378" i="9"/>
  <c r="C378" i="9"/>
  <c r="K377" i="9"/>
  <c r="I377" i="9"/>
  <c r="H377" i="9"/>
  <c r="G377" i="9"/>
  <c r="F377" i="9"/>
  <c r="E377" i="9"/>
  <c r="D377" i="9"/>
  <c r="C377" i="9"/>
  <c r="I376" i="9"/>
  <c r="H376" i="9"/>
  <c r="G376" i="9"/>
  <c r="F376" i="9"/>
  <c r="E376" i="9"/>
  <c r="D376" i="9"/>
  <c r="C376" i="9"/>
  <c r="K375" i="9"/>
  <c r="I375" i="9"/>
  <c r="H375" i="9"/>
  <c r="G375" i="9"/>
  <c r="F375" i="9"/>
  <c r="E375" i="9"/>
  <c r="D375" i="9"/>
  <c r="C375" i="9"/>
  <c r="K374" i="9"/>
  <c r="I374" i="9"/>
  <c r="H374" i="9"/>
  <c r="G374" i="9"/>
  <c r="F374" i="9"/>
  <c r="E374" i="9"/>
  <c r="D374" i="9"/>
  <c r="C374" i="9"/>
  <c r="K373" i="9"/>
  <c r="I373" i="9"/>
  <c r="H373" i="9"/>
  <c r="G373" i="9"/>
  <c r="F373" i="9"/>
  <c r="E373" i="9"/>
  <c r="D373" i="9"/>
  <c r="C373" i="9"/>
  <c r="K372" i="9"/>
  <c r="I372" i="9"/>
  <c r="H372" i="9"/>
  <c r="G372" i="9"/>
  <c r="F372" i="9"/>
  <c r="E372" i="9"/>
  <c r="D372" i="9"/>
  <c r="C372" i="9"/>
  <c r="K371" i="9"/>
  <c r="I371" i="9"/>
  <c r="H371" i="9"/>
  <c r="G371" i="9"/>
  <c r="F371" i="9"/>
  <c r="E371" i="9"/>
  <c r="D371" i="9"/>
  <c r="C371" i="9"/>
  <c r="K370" i="9"/>
  <c r="I370" i="9"/>
  <c r="H370" i="9"/>
  <c r="G370" i="9"/>
  <c r="F370" i="9"/>
  <c r="E370" i="9"/>
  <c r="D370" i="9"/>
  <c r="C370" i="9"/>
  <c r="K369" i="9"/>
  <c r="I369" i="9"/>
  <c r="H369" i="9"/>
  <c r="G369" i="9"/>
  <c r="F369" i="9"/>
  <c r="E369" i="9"/>
  <c r="D369" i="9"/>
  <c r="C369" i="9"/>
  <c r="I368" i="9"/>
  <c r="H368" i="9"/>
  <c r="G368" i="9"/>
  <c r="F368" i="9"/>
  <c r="E368" i="9"/>
  <c r="D368" i="9"/>
  <c r="C368" i="9"/>
  <c r="K367" i="9"/>
  <c r="I367" i="9"/>
  <c r="H367" i="9"/>
  <c r="G367" i="9"/>
  <c r="F367" i="9"/>
  <c r="E367" i="9"/>
  <c r="D367" i="9"/>
  <c r="C367" i="9"/>
  <c r="K366" i="9"/>
  <c r="I366" i="9"/>
  <c r="H366" i="9"/>
  <c r="G366" i="9"/>
  <c r="F366" i="9"/>
  <c r="E366" i="9"/>
  <c r="D366" i="9"/>
  <c r="C366" i="9"/>
  <c r="K365" i="9"/>
  <c r="I365" i="9"/>
  <c r="H365" i="9"/>
  <c r="G365" i="9"/>
  <c r="F365" i="9"/>
  <c r="E365" i="9"/>
  <c r="D365" i="9"/>
  <c r="C365" i="9"/>
  <c r="I364" i="9"/>
  <c r="H364" i="9"/>
  <c r="G364" i="9"/>
  <c r="F364" i="9"/>
  <c r="E364" i="9"/>
  <c r="D364" i="9"/>
  <c r="C364" i="9"/>
  <c r="K363" i="9"/>
  <c r="I363" i="9"/>
  <c r="H363" i="9"/>
  <c r="G363" i="9"/>
  <c r="F363" i="9"/>
  <c r="E363" i="9"/>
  <c r="D363" i="9"/>
  <c r="C363" i="9"/>
  <c r="K362" i="9"/>
  <c r="I362" i="9"/>
  <c r="H362" i="9"/>
  <c r="G362" i="9"/>
  <c r="F362" i="9"/>
  <c r="E362" i="9"/>
  <c r="D362" i="9"/>
  <c r="C362" i="9"/>
  <c r="K361" i="9"/>
  <c r="I361" i="9"/>
  <c r="H361" i="9"/>
  <c r="G361" i="9"/>
  <c r="F361" i="9"/>
  <c r="E361" i="9"/>
  <c r="D361" i="9"/>
  <c r="C361" i="9"/>
  <c r="K360" i="9"/>
  <c r="I360" i="9"/>
  <c r="H360" i="9"/>
  <c r="G360" i="9"/>
  <c r="F360" i="9"/>
  <c r="E360" i="9"/>
  <c r="D360" i="9"/>
  <c r="C360" i="9"/>
  <c r="K359" i="9"/>
  <c r="I359" i="9"/>
  <c r="H359" i="9"/>
  <c r="G359" i="9"/>
  <c r="F359" i="9"/>
  <c r="E359" i="9"/>
  <c r="D359" i="9"/>
  <c r="C359" i="9"/>
  <c r="K358" i="9"/>
  <c r="I358" i="9"/>
  <c r="H358" i="9"/>
  <c r="G358" i="9"/>
  <c r="F358" i="9"/>
  <c r="E358" i="9"/>
  <c r="D358" i="9"/>
  <c r="C358" i="9"/>
  <c r="K357" i="9"/>
  <c r="I357" i="9"/>
  <c r="H357" i="9"/>
  <c r="G357" i="9"/>
  <c r="F357" i="9"/>
  <c r="E357" i="9"/>
  <c r="D357" i="9"/>
  <c r="C357" i="9"/>
  <c r="K356" i="9"/>
  <c r="I356" i="9"/>
  <c r="H356" i="9"/>
  <c r="G356" i="9"/>
  <c r="F356" i="9"/>
  <c r="E356" i="9"/>
  <c r="D356" i="9"/>
  <c r="C356" i="9"/>
  <c r="K355" i="9"/>
  <c r="I355" i="9"/>
  <c r="H355" i="9"/>
  <c r="G355" i="9"/>
  <c r="F355" i="9"/>
  <c r="E355" i="9"/>
  <c r="D355" i="9"/>
  <c r="C355" i="9"/>
  <c r="K354" i="9"/>
  <c r="I354" i="9"/>
  <c r="H354" i="9"/>
  <c r="G354" i="9"/>
  <c r="F354" i="9"/>
  <c r="E354" i="9"/>
  <c r="D354" i="9"/>
  <c r="C354" i="9"/>
  <c r="I353" i="9"/>
  <c r="H353" i="9"/>
  <c r="G353" i="9"/>
  <c r="F353" i="9"/>
  <c r="E353" i="9"/>
  <c r="D353" i="9"/>
  <c r="C353" i="9"/>
  <c r="I352" i="9"/>
  <c r="H352" i="9"/>
  <c r="G352" i="9"/>
  <c r="F352" i="9"/>
  <c r="E352" i="9"/>
  <c r="D352" i="9"/>
  <c r="C352" i="9"/>
  <c r="K351" i="9"/>
  <c r="I351" i="9"/>
  <c r="H351" i="9"/>
  <c r="G351" i="9"/>
  <c r="F351" i="9"/>
  <c r="E351" i="9"/>
  <c r="D351" i="9"/>
  <c r="C351" i="9"/>
  <c r="K350" i="9"/>
  <c r="I350" i="9"/>
  <c r="H350" i="9"/>
  <c r="G350" i="9"/>
  <c r="F350" i="9"/>
  <c r="E350" i="9"/>
  <c r="D350" i="9"/>
  <c r="C350" i="9"/>
  <c r="K349" i="9"/>
  <c r="I349" i="9"/>
  <c r="H349" i="9"/>
  <c r="G349" i="9"/>
  <c r="F349" i="9"/>
  <c r="E349" i="9"/>
  <c r="D349" i="9"/>
  <c r="C349" i="9"/>
  <c r="K348" i="9"/>
  <c r="I348" i="9"/>
  <c r="H348" i="9"/>
  <c r="G348" i="9"/>
  <c r="F348" i="9"/>
  <c r="E348" i="9"/>
  <c r="D348" i="9"/>
  <c r="C348" i="9"/>
  <c r="K347" i="9"/>
  <c r="I347" i="9"/>
  <c r="H347" i="9"/>
  <c r="G347" i="9"/>
  <c r="F347" i="9"/>
  <c r="E347" i="9"/>
  <c r="D347" i="9"/>
  <c r="C347" i="9"/>
  <c r="K346" i="9"/>
  <c r="I346" i="9"/>
  <c r="H346" i="9"/>
  <c r="G346" i="9"/>
  <c r="F346" i="9"/>
  <c r="E346" i="9"/>
  <c r="D346" i="9"/>
  <c r="C346" i="9"/>
  <c r="K345" i="9"/>
  <c r="I345" i="9"/>
  <c r="H345" i="9"/>
  <c r="G345" i="9"/>
  <c r="F345" i="9"/>
  <c r="E345" i="9"/>
  <c r="D345" i="9"/>
  <c r="C345" i="9"/>
  <c r="K344" i="9"/>
  <c r="I344" i="9"/>
  <c r="H344" i="9"/>
  <c r="G344" i="9"/>
  <c r="F344" i="9"/>
  <c r="E344" i="9"/>
  <c r="D344" i="9"/>
  <c r="C344" i="9"/>
  <c r="K343" i="9"/>
  <c r="I343" i="9"/>
  <c r="H343" i="9"/>
  <c r="G343" i="9"/>
  <c r="F343" i="9"/>
  <c r="E343" i="9"/>
  <c r="D343" i="9"/>
  <c r="C343" i="9"/>
  <c r="K342" i="9"/>
  <c r="I342" i="9"/>
  <c r="H342" i="9"/>
  <c r="G342" i="9"/>
  <c r="F342" i="9"/>
  <c r="E342" i="9"/>
  <c r="D342" i="9"/>
  <c r="C342" i="9"/>
  <c r="I341" i="9"/>
  <c r="H341" i="9"/>
  <c r="G341" i="9"/>
  <c r="F341" i="9"/>
  <c r="E341" i="9"/>
  <c r="D341" i="9"/>
  <c r="C341" i="9"/>
  <c r="K340" i="9"/>
  <c r="I340" i="9"/>
  <c r="H340" i="9"/>
  <c r="G340" i="9"/>
  <c r="F340" i="9"/>
  <c r="E340" i="9"/>
  <c r="D340" i="9"/>
  <c r="C340" i="9"/>
  <c r="K339" i="9"/>
  <c r="I339" i="9"/>
  <c r="H339" i="9"/>
  <c r="G339" i="9"/>
  <c r="F339" i="9"/>
  <c r="E339" i="9"/>
  <c r="D339" i="9"/>
  <c r="C339" i="9"/>
  <c r="K338" i="9"/>
  <c r="I338" i="9"/>
  <c r="H338" i="9"/>
  <c r="G338" i="9"/>
  <c r="F338" i="9"/>
  <c r="E338" i="9"/>
  <c r="D338" i="9"/>
  <c r="C338" i="9"/>
  <c r="K337" i="9"/>
  <c r="I337" i="9"/>
  <c r="H337" i="9"/>
  <c r="G337" i="9"/>
  <c r="F337" i="9"/>
  <c r="E337" i="9"/>
  <c r="D337" i="9"/>
  <c r="C337" i="9"/>
  <c r="K336" i="9"/>
  <c r="I336" i="9"/>
  <c r="H336" i="9"/>
  <c r="G336" i="9"/>
  <c r="F336" i="9"/>
  <c r="E336" i="9"/>
  <c r="D336" i="9"/>
  <c r="C336" i="9"/>
  <c r="K335" i="9"/>
  <c r="I335" i="9"/>
  <c r="H335" i="9"/>
  <c r="G335" i="9"/>
  <c r="F335" i="9"/>
  <c r="E335" i="9"/>
  <c r="D335" i="9"/>
  <c r="C335" i="9"/>
  <c r="K334" i="9"/>
  <c r="I334" i="9"/>
  <c r="H334" i="9"/>
  <c r="G334" i="9"/>
  <c r="F334" i="9"/>
  <c r="E334" i="9"/>
  <c r="D334" i="9"/>
  <c r="C334" i="9"/>
  <c r="K333" i="9"/>
  <c r="I333" i="9"/>
  <c r="H333" i="9"/>
  <c r="G333" i="9"/>
  <c r="F333" i="9"/>
  <c r="E333" i="9"/>
  <c r="D333" i="9"/>
  <c r="C333" i="9"/>
  <c r="K332" i="9"/>
  <c r="I332" i="9"/>
  <c r="H332" i="9"/>
  <c r="G332" i="9"/>
  <c r="F332" i="9"/>
  <c r="E332" i="9"/>
  <c r="D332" i="9"/>
  <c r="C332" i="9"/>
  <c r="K331" i="9"/>
  <c r="I331" i="9"/>
  <c r="H331" i="9"/>
  <c r="G331" i="9"/>
  <c r="F331" i="9"/>
  <c r="E331" i="9"/>
  <c r="D331" i="9"/>
  <c r="C331" i="9"/>
  <c r="K330" i="9"/>
  <c r="I330" i="9"/>
  <c r="H330" i="9"/>
  <c r="G330" i="9"/>
  <c r="F330" i="9"/>
  <c r="E330" i="9"/>
  <c r="D330" i="9"/>
  <c r="C330" i="9"/>
  <c r="K329" i="9"/>
  <c r="I329" i="9"/>
  <c r="H329" i="9"/>
  <c r="G329" i="9"/>
  <c r="F329" i="9"/>
  <c r="E329" i="9"/>
  <c r="D329" i="9"/>
  <c r="C329" i="9"/>
  <c r="K328" i="9"/>
  <c r="I328" i="9"/>
  <c r="H328" i="9"/>
  <c r="G328" i="9"/>
  <c r="F328" i="9"/>
  <c r="E328" i="9"/>
  <c r="D328" i="9"/>
  <c r="C328" i="9"/>
  <c r="K327" i="9"/>
  <c r="I327" i="9"/>
  <c r="H327" i="9"/>
  <c r="G327" i="9"/>
  <c r="F327" i="9"/>
  <c r="E327" i="9"/>
  <c r="D327" i="9"/>
  <c r="C327" i="9"/>
  <c r="K326" i="9"/>
  <c r="I326" i="9"/>
  <c r="H326" i="9"/>
  <c r="G326" i="9"/>
  <c r="F326" i="9"/>
  <c r="E326" i="9"/>
  <c r="D326" i="9"/>
  <c r="C326" i="9"/>
  <c r="I325" i="9"/>
  <c r="H325" i="9"/>
  <c r="G325" i="9"/>
  <c r="F325" i="9"/>
  <c r="E325" i="9"/>
  <c r="D325" i="9"/>
  <c r="C325" i="9"/>
  <c r="K324" i="9"/>
  <c r="I324" i="9"/>
  <c r="H324" i="9"/>
  <c r="G324" i="9"/>
  <c r="F324" i="9"/>
  <c r="E324" i="9"/>
  <c r="D324" i="9"/>
  <c r="C324" i="9"/>
  <c r="K323" i="9"/>
  <c r="I323" i="9"/>
  <c r="H323" i="9"/>
  <c r="G323" i="9"/>
  <c r="F323" i="9"/>
  <c r="E323" i="9"/>
  <c r="D323" i="9"/>
  <c r="C323" i="9"/>
  <c r="K322" i="9"/>
  <c r="I322" i="9"/>
  <c r="H322" i="9"/>
  <c r="G322" i="9"/>
  <c r="F322" i="9"/>
  <c r="E322" i="9"/>
  <c r="D322" i="9"/>
  <c r="C322" i="9"/>
  <c r="K321" i="9"/>
  <c r="I321" i="9"/>
  <c r="H321" i="9"/>
  <c r="G321" i="9"/>
  <c r="F321" i="9"/>
  <c r="E321" i="9"/>
  <c r="D321" i="9"/>
  <c r="C321" i="9"/>
  <c r="K320" i="9"/>
  <c r="I320" i="9"/>
  <c r="H320" i="9"/>
  <c r="G320" i="9"/>
  <c r="F320" i="9"/>
  <c r="E320" i="9"/>
  <c r="D320" i="9"/>
  <c r="C320" i="9"/>
  <c r="I319" i="9"/>
  <c r="H319" i="9"/>
  <c r="G319" i="9"/>
  <c r="F319" i="9"/>
  <c r="E319" i="9"/>
  <c r="D319" i="9"/>
  <c r="C319" i="9"/>
  <c r="K318" i="9"/>
  <c r="I318" i="9"/>
  <c r="H318" i="9"/>
  <c r="G318" i="9"/>
  <c r="F318" i="9"/>
  <c r="E318" i="9"/>
  <c r="D318" i="9"/>
  <c r="C318" i="9"/>
  <c r="K317" i="9"/>
  <c r="I317" i="9"/>
  <c r="H317" i="9"/>
  <c r="G317" i="9"/>
  <c r="F317" i="9"/>
  <c r="E317" i="9"/>
  <c r="D317" i="9"/>
  <c r="C317" i="9"/>
  <c r="K316" i="9"/>
  <c r="I316" i="9"/>
  <c r="H316" i="9"/>
  <c r="G316" i="9"/>
  <c r="F316" i="9"/>
  <c r="E316" i="9"/>
  <c r="D316" i="9"/>
  <c r="C316" i="9"/>
  <c r="K315" i="9"/>
  <c r="I315" i="9"/>
  <c r="H315" i="9"/>
  <c r="G315" i="9"/>
  <c r="F315" i="9"/>
  <c r="E315" i="9"/>
  <c r="D315" i="9"/>
  <c r="C315" i="9"/>
  <c r="K314" i="9"/>
  <c r="I314" i="9"/>
  <c r="H314" i="9"/>
  <c r="G314" i="9"/>
  <c r="F314" i="9"/>
  <c r="E314" i="9"/>
  <c r="D314" i="9"/>
  <c r="C314" i="9"/>
  <c r="K313" i="9"/>
  <c r="I313" i="9"/>
  <c r="H313" i="9"/>
  <c r="G313" i="9"/>
  <c r="F313" i="9"/>
  <c r="E313" i="9"/>
  <c r="D313" i="9"/>
  <c r="C313" i="9"/>
  <c r="K312" i="9"/>
  <c r="I312" i="9"/>
  <c r="H312" i="9"/>
  <c r="G312" i="9"/>
  <c r="F312" i="9"/>
  <c r="E312" i="9"/>
  <c r="D312" i="9"/>
  <c r="C312" i="9"/>
  <c r="K311" i="9"/>
  <c r="I311" i="9"/>
  <c r="H311" i="9"/>
  <c r="G311" i="9"/>
  <c r="F311" i="9"/>
  <c r="E311" i="9"/>
  <c r="D311" i="9"/>
  <c r="C311" i="9"/>
  <c r="I310" i="9"/>
  <c r="H310" i="9"/>
  <c r="G310" i="9"/>
  <c r="F310" i="9"/>
  <c r="E310" i="9"/>
  <c r="D310" i="9"/>
  <c r="C310" i="9"/>
  <c r="K309" i="9"/>
  <c r="I309" i="9"/>
  <c r="H309" i="9"/>
  <c r="G309" i="9"/>
  <c r="F309" i="9"/>
  <c r="E309" i="9"/>
  <c r="D309" i="9"/>
  <c r="C309" i="9"/>
  <c r="I308" i="9"/>
  <c r="H308" i="9"/>
  <c r="G308" i="9"/>
  <c r="F308" i="9"/>
  <c r="E308" i="9"/>
  <c r="D308" i="9"/>
  <c r="C308" i="9"/>
  <c r="K307" i="9"/>
  <c r="I307" i="9"/>
  <c r="H307" i="9"/>
  <c r="G307" i="9"/>
  <c r="F307" i="9"/>
  <c r="E307" i="9"/>
  <c r="D307" i="9"/>
  <c r="C307" i="9"/>
  <c r="K306" i="9"/>
  <c r="I306" i="9"/>
  <c r="H306" i="9"/>
  <c r="G306" i="9"/>
  <c r="F306" i="9"/>
  <c r="E306" i="9"/>
  <c r="D306" i="9"/>
  <c r="C306" i="9"/>
  <c r="K305" i="9"/>
  <c r="I305" i="9"/>
  <c r="H305" i="9"/>
  <c r="G305" i="9"/>
  <c r="F305" i="9"/>
  <c r="E305" i="9"/>
  <c r="D305" i="9"/>
  <c r="C305" i="9"/>
  <c r="K304" i="9"/>
  <c r="I304" i="9"/>
  <c r="H304" i="9"/>
  <c r="G304" i="9"/>
  <c r="F304" i="9"/>
  <c r="E304" i="9"/>
  <c r="D304" i="9"/>
  <c r="C304" i="9"/>
  <c r="K303" i="9"/>
  <c r="I303" i="9"/>
  <c r="H303" i="9"/>
  <c r="G303" i="9"/>
  <c r="F303" i="9"/>
  <c r="E303" i="9"/>
  <c r="D303" i="9"/>
  <c r="C303" i="9"/>
  <c r="I302" i="9"/>
  <c r="H302" i="9"/>
  <c r="G302" i="9"/>
  <c r="F302" i="9"/>
  <c r="E302" i="9"/>
  <c r="D302" i="9"/>
  <c r="C302" i="9"/>
  <c r="I301" i="9"/>
  <c r="H301" i="9"/>
  <c r="G301" i="9"/>
  <c r="F301" i="9"/>
  <c r="E301" i="9"/>
  <c r="D301" i="9"/>
  <c r="C301" i="9"/>
  <c r="K300" i="9"/>
  <c r="I300" i="9"/>
  <c r="H300" i="9"/>
  <c r="G300" i="9"/>
  <c r="F300" i="9"/>
  <c r="E300" i="9"/>
  <c r="D300" i="9"/>
  <c r="C300" i="9"/>
  <c r="K299" i="9"/>
  <c r="I299" i="9"/>
  <c r="H299" i="9"/>
  <c r="G299" i="9"/>
  <c r="F299" i="9"/>
  <c r="E299" i="9"/>
  <c r="D299" i="9"/>
  <c r="C299" i="9"/>
  <c r="K298" i="9"/>
  <c r="I298" i="9"/>
  <c r="H298" i="9"/>
  <c r="G298" i="9"/>
  <c r="F298" i="9"/>
  <c r="E298" i="9"/>
  <c r="D298" i="9"/>
  <c r="C298" i="9"/>
  <c r="K297" i="9"/>
  <c r="I297" i="9"/>
  <c r="H297" i="9"/>
  <c r="G297" i="9"/>
  <c r="F297" i="9"/>
  <c r="E297" i="9"/>
  <c r="D297" i="9"/>
  <c r="C297" i="9"/>
  <c r="I296" i="9"/>
  <c r="H296" i="9"/>
  <c r="G296" i="9"/>
  <c r="F296" i="9"/>
  <c r="E296" i="9"/>
  <c r="D296" i="9"/>
  <c r="C296" i="9"/>
  <c r="K295" i="9"/>
  <c r="I295" i="9"/>
  <c r="H295" i="9"/>
  <c r="G295" i="9"/>
  <c r="F295" i="9"/>
  <c r="E295" i="9"/>
  <c r="D295" i="9"/>
  <c r="C295" i="9"/>
  <c r="K294" i="9"/>
  <c r="I294" i="9"/>
  <c r="H294" i="9"/>
  <c r="G294" i="9"/>
  <c r="F294" i="9"/>
  <c r="E294" i="9"/>
  <c r="D294" i="9"/>
  <c r="C294" i="9"/>
  <c r="K293" i="9"/>
  <c r="I293" i="9"/>
  <c r="H293" i="9"/>
  <c r="G293" i="9"/>
  <c r="F293" i="9"/>
  <c r="E293" i="9"/>
  <c r="D293" i="9"/>
  <c r="C293" i="9"/>
  <c r="K292" i="9"/>
  <c r="I292" i="9"/>
  <c r="H292" i="9"/>
  <c r="G292" i="9"/>
  <c r="F292" i="9"/>
  <c r="E292" i="9"/>
  <c r="D292" i="9"/>
  <c r="C292" i="9"/>
  <c r="K291" i="9"/>
  <c r="I291" i="9"/>
  <c r="H291" i="9"/>
  <c r="G291" i="9"/>
  <c r="F291" i="9"/>
  <c r="E291" i="9"/>
  <c r="D291" i="9"/>
  <c r="C291" i="9"/>
  <c r="K290" i="9"/>
  <c r="I290" i="9"/>
  <c r="H290" i="9"/>
  <c r="G290" i="9"/>
  <c r="F290" i="9"/>
  <c r="E290" i="9"/>
  <c r="D290" i="9"/>
  <c r="C290" i="9"/>
  <c r="K289" i="9"/>
  <c r="I289" i="9"/>
  <c r="H289" i="9"/>
  <c r="G289" i="9"/>
  <c r="F289" i="9"/>
  <c r="E289" i="9"/>
  <c r="D289" i="9"/>
  <c r="C289" i="9"/>
  <c r="I288" i="9"/>
  <c r="H288" i="9"/>
  <c r="G288" i="9"/>
  <c r="F288" i="9"/>
  <c r="E288" i="9"/>
  <c r="D288" i="9"/>
  <c r="C288" i="9"/>
  <c r="K287" i="9"/>
  <c r="I287" i="9"/>
  <c r="H287" i="9"/>
  <c r="G287" i="9"/>
  <c r="F287" i="9"/>
  <c r="E287" i="9"/>
  <c r="D287" i="9"/>
  <c r="C287" i="9"/>
  <c r="K286" i="9"/>
  <c r="I286" i="9"/>
  <c r="H286" i="9"/>
  <c r="G286" i="9"/>
  <c r="F286" i="9"/>
  <c r="E286" i="9"/>
  <c r="D286" i="9"/>
  <c r="C286" i="9"/>
  <c r="K285" i="9"/>
  <c r="I285" i="9"/>
  <c r="H285" i="9"/>
  <c r="G285" i="9"/>
  <c r="F285" i="9"/>
  <c r="E285" i="9"/>
  <c r="D285" i="9"/>
  <c r="C285" i="9"/>
  <c r="K284" i="9"/>
  <c r="I284" i="9"/>
  <c r="H284" i="9"/>
  <c r="G284" i="9"/>
  <c r="F284" i="9"/>
  <c r="E284" i="9"/>
  <c r="D284" i="9"/>
  <c r="C284" i="9"/>
  <c r="K283" i="9"/>
  <c r="I283" i="9"/>
  <c r="H283" i="9"/>
  <c r="G283" i="9"/>
  <c r="F283" i="9"/>
  <c r="E283" i="9"/>
  <c r="D283" i="9"/>
  <c r="C283" i="9"/>
  <c r="K282" i="9"/>
  <c r="I282" i="9"/>
  <c r="H282" i="9"/>
  <c r="G282" i="9"/>
  <c r="F282" i="9"/>
  <c r="E282" i="9"/>
  <c r="D282" i="9"/>
  <c r="C282" i="9"/>
  <c r="K281" i="9"/>
  <c r="I281" i="9"/>
  <c r="H281" i="9"/>
  <c r="G281" i="9"/>
  <c r="F281" i="9"/>
  <c r="E281" i="9"/>
  <c r="D281" i="9"/>
  <c r="C281" i="9"/>
  <c r="K280" i="9"/>
  <c r="I280" i="9"/>
  <c r="H280" i="9"/>
  <c r="G280" i="9"/>
  <c r="F280" i="9"/>
  <c r="E280" i="9"/>
  <c r="D280" i="9"/>
  <c r="C280" i="9"/>
  <c r="I279" i="9"/>
  <c r="H279" i="9"/>
  <c r="G279" i="9"/>
  <c r="F279" i="9"/>
  <c r="E279" i="9"/>
  <c r="D279" i="9"/>
  <c r="C279" i="9"/>
  <c r="K278" i="9"/>
  <c r="I278" i="9"/>
  <c r="H278" i="9"/>
  <c r="G278" i="9"/>
  <c r="F278" i="9"/>
  <c r="E278" i="9"/>
  <c r="D278" i="9"/>
  <c r="C278" i="9"/>
  <c r="K277" i="9"/>
  <c r="I277" i="9"/>
  <c r="H277" i="9"/>
  <c r="G277" i="9"/>
  <c r="F277" i="9"/>
  <c r="E277" i="9"/>
  <c r="D277" i="9"/>
  <c r="C277" i="9"/>
  <c r="K276" i="9"/>
  <c r="I276" i="9"/>
  <c r="H276" i="9"/>
  <c r="G276" i="9"/>
  <c r="F276" i="9"/>
  <c r="E276" i="9"/>
  <c r="D276" i="9"/>
  <c r="C276" i="9"/>
  <c r="K275" i="9"/>
  <c r="I275" i="9"/>
  <c r="H275" i="9"/>
  <c r="G275" i="9"/>
  <c r="F275" i="9"/>
  <c r="E275" i="9"/>
  <c r="D275" i="9"/>
  <c r="C275" i="9"/>
  <c r="K274" i="9"/>
  <c r="I274" i="9"/>
  <c r="H274" i="9"/>
  <c r="G274" i="9"/>
  <c r="F274" i="9"/>
  <c r="E274" i="9"/>
  <c r="D274" i="9"/>
  <c r="C274" i="9"/>
  <c r="K273" i="9"/>
  <c r="I273" i="9"/>
  <c r="H273" i="9"/>
  <c r="G273" i="9"/>
  <c r="F273" i="9"/>
  <c r="E273" i="9"/>
  <c r="D273" i="9"/>
  <c r="C273" i="9"/>
  <c r="K272" i="9"/>
  <c r="I272" i="9"/>
  <c r="H272" i="9"/>
  <c r="G272" i="9"/>
  <c r="F272" i="9"/>
  <c r="E272" i="9"/>
  <c r="D272" i="9"/>
  <c r="C272" i="9"/>
  <c r="K271" i="9"/>
  <c r="I271" i="9"/>
  <c r="H271" i="9"/>
  <c r="G271" i="9"/>
  <c r="F271" i="9"/>
  <c r="E271" i="9"/>
  <c r="D271" i="9"/>
  <c r="C271" i="9"/>
  <c r="K270" i="9"/>
  <c r="I270" i="9"/>
  <c r="H270" i="9"/>
  <c r="G270" i="9"/>
  <c r="F270" i="9"/>
  <c r="E270" i="9"/>
  <c r="D270" i="9"/>
  <c r="C270" i="9"/>
  <c r="K269" i="9"/>
  <c r="I269" i="9"/>
  <c r="H269" i="9"/>
  <c r="G269" i="9"/>
  <c r="F269" i="9"/>
  <c r="E269" i="9"/>
  <c r="D269" i="9"/>
  <c r="C269" i="9"/>
  <c r="K268" i="9"/>
  <c r="I268" i="9"/>
  <c r="H268" i="9"/>
  <c r="G268" i="9"/>
  <c r="F268" i="9"/>
  <c r="E268" i="9"/>
  <c r="D268" i="9"/>
  <c r="C268" i="9"/>
  <c r="I267" i="9"/>
  <c r="H267" i="9"/>
  <c r="G267" i="9"/>
  <c r="F267" i="9"/>
  <c r="E267" i="9"/>
  <c r="D267" i="9"/>
  <c r="C267" i="9"/>
  <c r="K266" i="9"/>
  <c r="I266" i="9"/>
  <c r="H266" i="9"/>
  <c r="G266" i="9"/>
  <c r="F266" i="9"/>
  <c r="E266" i="9"/>
  <c r="D266" i="9"/>
  <c r="C266" i="9"/>
  <c r="K265" i="9"/>
  <c r="I265" i="9"/>
  <c r="H265" i="9"/>
  <c r="G265" i="9"/>
  <c r="F265" i="9"/>
  <c r="E265" i="9"/>
  <c r="D265" i="9"/>
  <c r="C265" i="9"/>
  <c r="K264" i="9"/>
  <c r="I264" i="9"/>
  <c r="H264" i="9"/>
  <c r="G264" i="9"/>
  <c r="F264" i="9"/>
  <c r="E264" i="9"/>
  <c r="D264" i="9"/>
  <c r="C264" i="9"/>
  <c r="K263" i="9"/>
  <c r="I263" i="9"/>
  <c r="H263" i="9"/>
  <c r="G263" i="9"/>
  <c r="F263" i="9"/>
  <c r="E263" i="9"/>
  <c r="D263" i="9"/>
  <c r="C263" i="9"/>
  <c r="K262" i="9"/>
  <c r="I262" i="9"/>
  <c r="H262" i="9"/>
  <c r="G262" i="9"/>
  <c r="F262" i="9"/>
  <c r="E262" i="9"/>
  <c r="D262" i="9"/>
  <c r="C262" i="9"/>
  <c r="I261" i="9"/>
  <c r="H261" i="9"/>
  <c r="G261" i="9"/>
  <c r="F261" i="9"/>
  <c r="E261" i="9"/>
  <c r="D261" i="9"/>
  <c r="C261" i="9"/>
  <c r="K260" i="9"/>
  <c r="I260" i="9"/>
  <c r="H260" i="9"/>
  <c r="G260" i="9"/>
  <c r="F260" i="9"/>
  <c r="E260" i="9"/>
  <c r="D260" i="9"/>
  <c r="C260" i="9"/>
  <c r="K259" i="9"/>
  <c r="I259" i="9"/>
  <c r="H259" i="9"/>
  <c r="G259" i="9"/>
  <c r="F259" i="9"/>
  <c r="E259" i="9"/>
  <c r="D259" i="9"/>
  <c r="C259" i="9"/>
  <c r="K258" i="9"/>
  <c r="I258" i="9"/>
  <c r="H258" i="9"/>
  <c r="G258" i="9"/>
  <c r="F258" i="9"/>
  <c r="E258" i="9"/>
  <c r="D258" i="9"/>
  <c r="C258" i="9"/>
  <c r="K257" i="9"/>
  <c r="I257" i="9"/>
  <c r="H257" i="9"/>
  <c r="G257" i="9"/>
  <c r="F257" i="9"/>
  <c r="E257" i="9"/>
  <c r="D257" i="9"/>
  <c r="C257" i="9"/>
  <c r="K256" i="9"/>
  <c r="I256" i="9"/>
  <c r="H256" i="9"/>
  <c r="G256" i="9"/>
  <c r="F256" i="9"/>
  <c r="E256" i="9"/>
  <c r="D256" i="9"/>
  <c r="C256" i="9"/>
  <c r="K255" i="9"/>
  <c r="I255" i="9"/>
  <c r="H255" i="9"/>
  <c r="G255" i="9"/>
  <c r="F255" i="9"/>
  <c r="E255" i="9"/>
  <c r="D255" i="9"/>
  <c r="C255" i="9"/>
  <c r="K254" i="9"/>
  <c r="I254" i="9"/>
  <c r="H254" i="9"/>
  <c r="G254" i="9"/>
  <c r="F254" i="9"/>
  <c r="E254" i="9"/>
  <c r="D254" i="9"/>
  <c r="C254" i="9"/>
  <c r="I253" i="9"/>
  <c r="H253" i="9"/>
  <c r="G253" i="9"/>
  <c r="F253" i="9"/>
  <c r="E253" i="9"/>
  <c r="D253" i="9"/>
  <c r="C253" i="9"/>
  <c r="I252" i="9"/>
  <c r="H252" i="9"/>
  <c r="G252" i="9"/>
  <c r="F252" i="9"/>
  <c r="E252" i="9"/>
  <c r="D252" i="9"/>
  <c r="C252" i="9"/>
  <c r="K251" i="9"/>
  <c r="I251" i="9"/>
  <c r="H251" i="9"/>
  <c r="G251" i="9"/>
  <c r="F251" i="9"/>
  <c r="E251" i="9"/>
  <c r="D251" i="9"/>
  <c r="C251" i="9"/>
  <c r="K250" i="9"/>
  <c r="I250" i="9"/>
  <c r="H250" i="9"/>
  <c r="G250" i="9"/>
  <c r="F250" i="9"/>
  <c r="E250" i="9"/>
  <c r="D250" i="9"/>
  <c r="C250" i="9"/>
  <c r="I249" i="9"/>
  <c r="H249" i="9"/>
  <c r="G249" i="9"/>
  <c r="F249" i="9"/>
  <c r="E249" i="9"/>
  <c r="D249" i="9"/>
  <c r="C249" i="9"/>
  <c r="K248" i="9"/>
  <c r="I248" i="9"/>
  <c r="H248" i="9"/>
  <c r="G248" i="9"/>
  <c r="F248" i="9"/>
  <c r="E248" i="9"/>
  <c r="D248" i="9"/>
  <c r="C248" i="9"/>
  <c r="K247" i="9"/>
  <c r="I247" i="9"/>
  <c r="H247" i="9"/>
  <c r="G247" i="9"/>
  <c r="F247" i="9"/>
  <c r="E247" i="9"/>
  <c r="D247" i="9"/>
  <c r="C247" i="9"/>
  <c r="K246" i="9"/>
  <c r="I246" i="9"/>
  <c r="H246" i="9"/>
  <c r="G246" i="9"/>
  <c r="F246" i="9"/>
  <c r="E246" i="9"/>
  <c r="D246" i="9"/>
  <c r="C246" i="9"/>
  <c r="I245" i="9"/>
  <c r="H245" i="9"/>
  <c r="G245" i="9"/>
  <c r="F245" i="9"/>
  <c r="E245" i="9"/>
  <c r="D245" i="9"/>
  <c r="C245" i="9"/>
  <c r="K244" i="9"/>
  <c r="I244" i="9"/>
  <c r="H244" i="9"/>
  <c r="G244" i="9"/>
  <c r="F244" i="9"/>
  <c r="E244" i="9"/>
  <c r="D244" i="9"/>
  <c r="C244" i="9"/>
  <c r="I243" i="9"/>
  <c r="H243" i="9"/>
  <c r="G243" i="9"/>
  <c r="F243" i="9"/>
  <c r="E243" i="9"/>
  <c r="D243" i="9"/>
  <c r="C243" i="9"/>
  <c r="K242" i="9"/>
  <c r="I242" i="9"/>
  <c r="H242" i="9"/>
  <c r="G242" i="9"/>
  <c r="F242" i="9"/>
  <c r="E242" i="9"/>
  <c r="D242" i="9"/>
  <c r="C242" i="9"/>
  <c r="K241" i="9"/>
  <c r="I241" i="9"/>
  <c r="H241" i="9"/>
  <c r="G241" i="9"/>
  <c r="F241" i="9"/>
  <c r="E241" i="9"/>
  <c r="D241" i="9"/>
  <c r="C241" i="9"/>
  <c r="K240" i="9"/>
  <c r="I240" i="9"/>
  <c r="H240" i="9"/>
  <c r="G240" i="9"/>
  <c r="F240" i="9"/>
  <c r="E240" i="9"/>
  <c r="D240" i="9"/>
  <c r="C240" i="9"/>
  <c r="I239" i="9"/>
  <c r="H239" i="9"/>
  <c r="G239" i="9"/>
  <c r="F239" i="9"/>
  <c r="E239" i="9"/>
  <c r="D239" i="9"/>
  <c r="C239" i="9"/>
  <c r="I238" i="9"/>
  <c r="H238" i="9"/>
  <c r="G238" i="9"/>
  <c r="F238" i="9"/>
  <c r="E238" i="9"/>
  <c r="D238" i="9"/>
  <c r="C238" i="9"/>
  <c r="K237" i="9"/>
  <c r="I237" i="9"/>
  <c r="H237" i="9"/>
  <c r="G237" i="9"/>
  <c r="F237" i="9"/>
  <c r="E237" i="9"/>
  <c r="D237" i="9"/>
  <c r="C237" i="9"/>
  <c r="K236" i="9"/>
  <c r="I236" i="9"/>
  <c r="H236" i="9"/>
  <c r="G236" i="9"/>
  <c r="F236" i="9"/>
  <c r="E236" i="9"/>
  <c r="D236" i="9"/>
  <c r="C236" i="9"/>
  <c r="K235" i="9"/>
  <c r="I235" i="9"/>
  <c r="H235" i="9"/>
  <c r="G235" i="9"/>
  <c r="F235" i="9"/>
  <c r="E235" i="9"/>
  <c r="D235" i="9"/>
  <c r="C235" i="9"/>
  <c r="K234" i="9"/>
  <c r="I234" i="9"/>
  <c r="H234" i="9"/>
  <c r="G234" i="9"/>
  <c r="F234" i="9"/>
  <c r="E234" i="9"/>
  <c r="D234" i="9"/>
  <c r="C234" i="9"/>
  <c r="K233" i="9"/>
  <c r="I233" i="9"/>
  <c r="H233" i="9"/>
  <c r="G233" i="9"/>
  <c r="F233" i="9"/>
  <c r="E233" i="9"/>
  <c r="D233" i="9"/>
  <c r="C233" i="9"/>
  <c r="K232" i="9"/>
  <c r="I232" i="9"/>
  <c r="H232" i="9"/>
  <c r="G232" i="9"/>
  <c r="F232" i="9"/>
  <c r="E232" i="9"/>
  <c r="D232" i="9"/>
  <c r="C232" i="9"/>
  <c r="K231" i="9"/>
  <c r="I231" i="9"/>
  <c r="H231" i="9"/>
  <c r="G231" i="9"/>
  <c r="F231" i="9"/>
  <c r="E231" i="9"/>
  <c r="D231" i="9"/>
  <c r="C231" i="9"/>
  <c r="I230" i="9"/>
  <c r="H230" i="9"/>
  <c r="G230" i="9"/>
  <c r="F230" i="9"/>
  <c r="E230" i="9"/>
  <c r="D230" i="9"/>
  <c r="C230" i="9"/>
  <c r="I229" i="9"/>
  <c r="H229" i="9"/>
  <c r="G229" i="9"/>
  <c r="F229" i="9"/>
  <c r="E229" i="9"/>
  <c r="D229" i="9"/>
  <c r="C229" i="9"/>
  <c r="K228" i="9"/>
  <c r="I228" i="9"/>
  <c r="H228" i="9"/>
  <c r="G228" i="9"/>
  <c r="F228" i="9"/>
  <c r="E228" i="9"/>
  <c r="D228" i="9"/>
  <c r="C228" i="9"/>
  <c r="K227" i="9"/>
  <c r="I227" i="9"/>
  <c r="H227" i="9"/>
  <c r="G227" i="9"/>
  <c r="F227" i="9"/>
  <c r="E227" i="9"/>
  <c r="D227" i="9"/>
  <c r="C227" i="9"/>
  <c r="K226" i="9"/>
  <c r="I226" i="9"/>
  <c r="H226" i="9"/>
  <c r="G226" i="9"/>
  <c r="F226" i="9"/>
  <c r="E226" i="9"/>
  <c r="D226" i="9"/>
  <c r="C226" i="9"/>
  <c r="K225" i="9"/>
  <c r="I225" i="9"/>
  <c r="H225" i="9"/>
  <c r="G225" i="9"/>
  <c r="F225" i="9"/>
  <c r="E225" i="9"/>
  <c r="D225" i="9"/>
  <c r="C225" i="9"/>
  <c r="K224" i="9"/>
  <c r="I224" i="9"/>
  <c r="H224" i="9"/>
  <c r="G224" i="9"/>
  <c r="F224" i="9"/>
  <c r="E224" i="9"/>
  <c r="D224" i="9"/>
  <c r="C224" i="9"/>
  <c r="K223" i="9"/>
  <c r="I223" i="9"/>
  <c r="H223" i="9"/>
  <c r="G223" i="9"/>
  <c r="F223" i="9"/>
  <c r="E223" i="9"/>
  <c r="D223" i="9"/>
  <c r="C223" i="9"/>
  <c r="K222" i="9"/>
  <c r="I222" i="9"/>
  <c r="H222" i="9"/>
  <c r="G222" i="9"/>
  <c r="F222" i="9"/>
  <c r="E222" i="9"/>
  <c r="D222" i="9"/>
  <c r="C222" i="9"/>
  <c r="K221" i="9"/>
  <c r="I221" i="9"/>
  <c r="H221" i="9"/>
  <c r="G221" i="9"/>
  <c r="F221" i="9"/>
  <c r="E221" i="9"/>
  <c r="D221" i="9"/>
  <c r="C221" i="9"/>
  <c r="K220" i="9"/>
  <c r="I220" i="9"/>
  <c r="H220" i="9"/>
  <c r="G220" i="9"/>
  <c r="F220" i="9"/>
  <c r="E220" i="9"/>
  <c r="D220" i="9"/>
  <c r="C220" i="9"/>
  <c r="K219" i="9"/>
  <c r="I219" i="9"/>
  <c r="H219" i="9"/>
  <c r="G219" i="9"/>
  <c r="F219" i="9"/>
  <c r="E219" i="9"/>
  <c r="D219" i="9"/>
  <c r="C219" i="9"/>
  <c r="K218" i="9"/>
  <c r="I218" i="9"/>
  <c r="H218" i="9"/>
  <c r="G218" i="9"/>
  <c r="F218" i="9"/>
  <c r="E218" i="9"/>
  <c r="D218" i="9"/>
  <c r="C218" i="9"/>
  <c r="K217" i="9"/>
  <c r="I217" i="9"/>
  <c r="H217" i="9"/>
  <c r="G217" i="9"/>
  <c r="F217" i="9"/>
  <c r="E217" i="9"/>
  <c r="D217" i="9"/>
  <c r="C217" i="9"/>
  <c r="K216" i="9"/>
  <c r="I216" i="9"/>
  <c r="H216" i="9"/>
  <c r="G216" i="9"/>
  <c r="F216" i="9"/>
  <c r="E216" i="9"/>
  <c r="D216" i="9"/>
  <c r="C216" i="9"/>
  <c r="K215" i="9"/>
  <c r="I215" i="9"/>
  <c r="H215" i="9"/>
  <c r="G215" i="9"/>
  <c r="F215" i="9"/>
  <c r="E215" i="9"/>
  <c r="D215" i="9"/>
  <c r="C215" i="9"/>
  <c r="K214" i="9"/>
  <c r="I214" i="9"/>
  <c r="H214" i="9"/>
  <c r="G214" i="9"/>
  <c r="F214" i="9"/>
  <c r="E214" i="9"/>
  <c r="D214" i="9"/>
  <c r="C214" i="9"/>
  <c r="K213" i="9"/>
  <c r="I213" i="9"/>
  <c r="H213" i="9"/>
  <c r="G213" i="9"/>
  <c r="F213" i="9"/>
  <c r="E213" i="9"/>
  <c r="D213" i="9"/>
  <c r="C213" i="9"/>
  <c r="K212" i="9"/>
  <c r="I212" i="9"/>
  <c r="H212" i="9"/>
  <c r="G212" i="9"/>
  <c r="F212" i="9"/>
  <c r="E212" i="9"/>
  <c r="D212" i="9"/>
  <c r="C212" i="9"/>
  <c r="K211" i="9"/>
  <c r="I211" i="9"/>
  <c r="H211" i="9"/>
  <c r="G211" i="9"/>
  <c r="F211" i="9"/>
  <c r="E211" i="9"/>
  <c r="D211" i="9"/>
  <c r="C211" i="9"/>
  <c r="K210" i="9"/>
  <c r="I210" i="9"/>
  <c r="H210" i="9"/>
  <c r="G210" i="9"/>
  <c r="F210" i="9"/>
  <c r="E210" i="9"/>
  <c r="D210" i="9"/>
  <c r="C210" i="9"/>
  <c r="K209" i="9"/>
  <c r="I209" i="9"/>
  <c r="H209" i="9"/>
  <c r="G209" i="9"/>
  <c r="F209" i="9"/>
  <c r="E209" i="9"/>
  <c r="D209" i="9"/>
  <c r="C209" i="9"/>
  <c r="K208" i="9"/>
  <c r="I208" i="9"/>
  <c r="H208" i="9"/>
  <c r="G208" i="9"/>
  <c r="F208" i="9"/>
  <c r="E208" i="9"/>
  <c r="D208" i="9"/>
  <c r="C208" i="9"/>
  <c r="K207" i="9"/>
  <c r="I207" i="9"/>
  <c r="H207" i="9"/>
  <c r="G207" i="9"/>
  <c r="F207" i="9"/>
  <c r="E207" i="9"/>
  <c r="D207" i="9"/>
  <c r="C207" i="9"/>
  <c r="K206" i="9"/>
  <c r="I206" i="9"/>
  <c r="H206" i="9"/>
  <c r="G206" i="9"/>
  <c r="F206" i="9"/>
  <c r="E206" i="9"/>
  <c r="D206" i="9"/>
  <c r="C206" i="9"/>
  <c r="K205" i="9"/>
  <c r="I205" i="9"/>
  <c r="H205" i="9"/>
  <c r="G205" i="9"/>
  <c r="F205" i="9"/>
  <c r="E205" i="9"/>
  <c r="D205" i="9"/>
  <c r="C205" i="9"/>
  <c r="K204" i="9"/>
  <c r="I204" i="9"/>
  <c r="H204" i="9"/>
  <c r="G204" i="9"/>
  <c r="F204" i="9"/>
  <c r="E204" i="9"/>
  <c r="D204" i="9"/>
  <c r="C204" i="9"/>
  <c r="K203" i="9"/>
  <c r="I203" i="9"/>
  <c r="H203" i="9"/>
  <c r="G203" i="9"/>
  <c r="F203" i="9"/>
  <c r="E203" i="9"/>
  <c r="D203" i="9"/>
  <c r="C203" i="9"/>
  <c r="K202" i="9"/>
  <c r="I202" i="9"/>
  <c r="H202" i="9"/>
  <c r="G202" i="9"/>
  <c r="F202" i="9"/>
  <c r="E202" i="9"/>
  <c r="D202" i="9"/>
  <c r="C202" i="9"/>
  <c r="K201" i="9"/>
  <c r="I201" i="9"/>
  <c r="H201" i="9"/>
  <c r="G201" i="9"/>
  <c r="F201" i="9"/>
  <c r="E201" i="9"/>
  <c r="D201" i="9"/>
  <c r="C201" i="9"/>
  <c r="K200" i="9"/>
  <c r="I200" i="9"/>
  <c r="H200" i="9"/>
  <c r="G200" i="9"/>
  <c r="F200" i="9"/>
  <c r="E200" i="9"/>
  <c r="D200" i="9"/>
  <c r="C200" i="9"/>
  <c r="K199" i="9"/>
  <c r="I199" i="9"/>
  <c r="H199" i="9"/>
  <c r="G199" i="9"/>
  <c r="F199" i="9"/>
  <c r="E199" i="9"/>
  <c r="D199" i="9"/>
  <c r="C199" i="9"/>
  <c r="K198" i="9"/>
  <c r="I198" i="9"/>
  <c r="H198" i="9"/>
  <c r="G198" i="9"/>
  <c r="F198" i="9"/>
  <c r="E198" i="9"/>
  <c r="D198" i="9"/>
  <c r="C198" i="9"/>
  <c r="K197" i="9"/>
  <c r="I197" i="9"/>
  <c r="H197" i="9"/>
  <c r="G197" i="9"/>
  <c r="F197" i="9"/>
  <c r="E197" i="9"/>
  <c r="D197" i="9"/>
  <c r="C197" i="9"/>
  <c r="K196" i="9"/>
  <c r="I196" i="9"/>
  <c r="H196" i="9"/>
  <c r="G196" i="9"/>
  <c r="F196" i="9"/>
  <c r="E196" i="9"/>
  <c r="D196" i="9"/>
  <c r="C196" i="9"/>
  <c r="K195" i="9"/>
  <c r="I195" i="9"/>
  <c r="H195" i="9"/>
  <c r="G195" i="9"/>
  <c r="F195" i="9"/>
  <c r="E195" i="9"/>
  <c r="D195" i="9"/>
  <c r="C195" i="9"/>
  <c r="K194" i="9"/>
  <c r="I194" i="9"/>
  <c r="H194" i="9"/>
  <c r="G194" i="9"/>
  <c r="F194" i="9"/>
  <c r="E194" i="9"/>
  <c r="D194" i="9"/>
  <c r="C194" i="9"/>
  <c r="K193" i="9"/>
  <c r="I193" i="9"/>
  <c r="H193" i="9"/>
  <c r="G193" i="9"/>
  <c r="F193" i="9"/>
  <c r="E193" i="9"/>
  <c r="D193" i="9"/>
  <c r="C193" i="9"/>
  <c r="K192" i="9"/>
  <c r="I192" i="9"/>
  <c r="H192" i="9"/>
  <c r="G192" i="9"/>
  <c r="F192" i="9"/>
  <c r="E192" i="9"/>
  <c r="D192" i="9"/>
  <c r="C192" i="9"/>
  <c r="K191" i="9"/>
  <c r="I191" i="9"/>
  <c r="H191" i="9"/>
  <c r="G191" i="9"/>
  <c r="F191" i="9"/>
  <c r="E191" i="9"/>
  <c r="D191" i="9"/>
  <c r="C191" i="9"/>
  <c r="K190" i="9"/>
  <c r="I190" i="9"/>
  <c r="H190" i="9"/>
  <c r="G190" i="9"/>
  <c r="F190" i="9"/>
  <c r="E190" i="9"/>
  <c r="D190" i="9"/>
  <c r="C190" i="9"/>
  <c r="K189" i="9"/>
  <c r="I189" i="9"/>
  <c r="H189" i="9"/>
  <c r="G189" i="9"/>
  <c r="F189" i="9"/>
  <c r="E189" i="9"/>
  <c r="D189" i="9"/>
  <c r="C189" i="9"/>
  <c r="K188" i="9"/>
  <c r="I188" i="9"/>
  <c r="H188" i="9"/>
  <c r="G188" i="9"/>
  <c r="F188" i="9"/>
  <c r="E188" i="9"/>
  <c r="D188" i="9"/>
  <c r="C188" i="9"/>
  <c r="K187" i="9"/>
  <c r="I187" i="9"/>
  <c r="H187" i="9"/>
  <c r="G187" i="9"/>
  <c r="F187" i="9"/>
  <c r="E187" i="9"/>
  <c r="D187" i="9"/>
  <c r="C187" i="9"/>
  <c r="K186" i="9"/>
  <c r="I186" i="9"/>
  <c r="H186" i="9"/>
  <c r="G186" i="9"/>
  <c r="F186" i="9"/>
  <c r="E186" i="9"/>
  <c r="D186" i="9"/>
  <c r="C186" i="9"/>
  <c r="I185" i="9"/>
  <c r="H185" i="9"/>
  <c r="G185" i="9"/>
  <c r="F185" i="9"/>
  <c r="E185" i="9"/>
  <c r="D185" i="9"/>
  <c r="C185" i="9"/>
  <c r="K184" i="9"/>
  <c r="I184" i="9"/>
  <c r="H184" i="9"/>
  <c r="G184" i="9"/>
  <c r="F184" i="9"/>
  <c r="E184" i="9"/>
  <c r="D184" i="9"/>
  <c r="C184" i="9"/>
  <c r="K183" i="9"/>
  <c r="I183" i="9"/>
  <c r="H183" i="9"/>
  <c r="G183" i="9"/>
  <c r="F183" i="9"/>
  <c r="E183" i="9"/>
  <c r="D183" i="9"/>
  <c r="C183" i="9"/>
  <c r="K182" i="9"/>
  <c r="I182" i="9"/>
  <c r="H182" i="9"/>
  <c r="G182" i="9"/>
  <c r="F182" i="9"/>
  <c r="E182" i="9"/>
  <c r="D182" i="9"/>
  <c r="C182" i="9"/>
  <c r="K181" i="9"/>
  <c r="I181" i="9"/>
  <c r="H181" i="9"/>
  <c r="G181" i="9"/>
  <c r="F181" i="9"/>
  <c r="E181" i="9"/>
  <c r="D181" i="9"/>
  <c r="C181" i="9"/>
  <c r="I180" i="9"/>
  <c r="H180" i="9"/>
  <c r="G180" i="9"/>
  <c r="F180" i="9"/>
  <c r="E180" i="9"/>
  <c r="D180" i="9"/>
  <c r="C180" i="9"/>
  <c r="K179" i="9"/>
  <c r="I179" i="9"/>
  <c r="H179" i="9"/>
  <c r="G179" i="9"/>
  <c r="F179" i="9"/>
  <c r="E179" i="9"/>
  <c r="D179" i="9"/>
  <c r="C179" i="9"/>
  <c r="I178" i="9"/>
  <c r="H178" i="9"/>
  <c r="G178" i="9"/>
  <c r="F178" i="9"/>
  <c r="E178" i="9"/>
  <c r="D178" i="9"/>
  <c r="C178" i="9"/>
  <c r="K177" i="9"/>
  <c r="I177" i="9"/>
  <c r="H177" i="9"/>
  <c r="G177" i="9"/>
  <c r="F177" i="9"/>
  <c r="E177" i="9"/>
  <c r="D177" i="9"/>
  <c r="C177" i="9"/>
  <c r="K176" i="9"/>
  <c r="I176" i="9"/>
  <c r="H176" i="9"/>
  <c r="G176" i="9"/>
  <c r="F176" i="9"/>
  <c r="E176" i="9"/>
  <c r="D176" i="9"/>
  <c r="C176" i="9"/>
  <c r="K175" i="9"/>
  <c r="I175" i="9"/>
  <c r="H175" i="9"/>
  <c r="G175" i="9"/>
  <c r="F175" i="9"/>
  <c r="E175" i="9"/>
  <c r="D175" i="9"/>
  <c r="C175" i="9"/>
  <c r="I174" i="9"/>
  <c r="H174" i="9"/>
  <c r="G174" i="9"/>
  <c r="F174" i="9"/>
  <c r="E174" i="9"/>
  <c r="D174" i="9"/>
  <c r="C174" i="9"/>
  <c r="K173" i="9"/>
  <c r="I173" i="9"/>
  <c r="H173" i="9"/>
  <c r="G173" i="9"/>
  <c r="F173" i="9"/>
  <c r="E173" i="9"/>
  <c r="D173" i="9"/>
  <c r="C173" i="9"/>
  <c r="K172" i="9"/>
  <c r="I172" i="9"/>
  <c r="H172" i="9"/>
  <c r="G172" i="9"/>
  <c r="F172" i="9"/>
  <c r="E172" i="9"/>
  <c r="D172" i="9"/>
  <c r="C172" i="9"/>
  <c r="K171" i="9"/>
  <c r="I171" i="9"/>
  <c r="H171" i="9"/>
  <c r="G171" i="9"/>
  <c r="F171" i="9"/>
  <c r="E171" i="9"/>
  <c r="D171" i="9"/>
  <c r="C171" i="9"/>
  <c r="K170" i="9"/>
  <c r="I170" i="9"/>
  <c r="H170" i="9"/>
  <c r="G170" i="9"/>
  <c r="F170" i="9"/>
  <c r="E170" i="9"/>
  <c r="D170" i="9"/>
  <c r="C170" i="9"/>
  <c r="I169" i="9"/>
  <c r="H169" i="9"/>
  <c r="G169" i="9"/>
  <c r="F169" i="9"/>
  <c r="E169" i="9"/>
  <c r="D169" i="9"/>
  <c r="C169" i="9"/>
  <c r="K168" i="9"/>
  <c r="I168" i="9"/>
  <c r="H168" i="9"/>
  <c r="G168" i="9"/>
  <c r="F168" i="9"/>
  <c r="E168" i="9"/>
  <c r="D168" i="9"/>
  <c r="C168" i="9"/>
  <c r="K167" i="9"/>
  <c r="I167" i="9"/>
  <c r="H167" i="9"/>
  <c r="G167" i="9"/>
  <c r="F167" i="9"/>
  <c r="E167" i="9"/>
  <c r="D167" i="9"/>
  <c r="C167" i="9"/>
  <c r="K166" i="9"/>
  <c r="I166" i="9"/>
  <c r="H166" i="9"/>
  <c r="G166" i="9"/>
  <c r="F166" i="9"/>
  <c r="E166" i="9"/>
  <c r="D166" i="9"/>
  <c r="C166" i="9"/>
  <c r="K165" i="9"/>
  <c r="I165" i="9"/>
  <c r="H165" i="9"/>
  <c r="G165" i="9"/>
  <c r="F165" i="9"/>
  <c r="E165" i="9"/>
  <c r="D165" i="9"/>
  <c r="C165" i="9"/>
  <c r="K164" i="9"/>
  <c r="I164" i="9"/>
  <c r="H164" i="9"/>
  <c r="G164" i="9"/>
  <c r="F164" i="9"/>
  <c r="E164" i="9"/>
  <c r="D164" i="9"/>
  <c r="C164" i="9"/>
  <c r="K163" i="9"/>
  <c r="I163" i="9"/>
  <c r="H163" i="9"/>
  <c r="G163" i="9"/>
  <c r="F163" i="9"/>
  <c r="E163" i="9"/>
  <c r="D163" i="9"/>
  <c r="C163" i="9"/>
  <c r="K162" i="9"/>
  <c r="I162" i="9"/>
  <c r="H162" i="9"/>
  <c r="G162" i="9"/>
  <c r="F162" i="9"/>
  <c r="E162" i="9"/>
  <c r="D162" i="9"/>
  <c r="C162" i="9"/>
  <c r="K161" i="9"/>
  <c r="I161" i="9"/>
  <c r="H161" i="9"/>
  <c r="G161" i="9"/>
  <c r="F161" i="9"/>
  <c r="E161" i="9"/>
  <c r="D161" i="9"/>
  <c r="C161" i="9"/>
  <c r="K160" i="9"/>
  <c r="I160" i="9"/>
  <c r="H160" i="9"/>
  <c r="G160" i="9"/>
  <c r="F160" i="9"/>
  <c r="E160" i="9"/>
  <c r="D160" i="9"/>
  <c r="C160" i="9"/>
  <c r="K159" i="9"/>
  <c r="I159" i="9"/>
  <c r="H159" i="9"/>
  <c r="G159" i="9"/>
  <c r="F159" i="9"/>
  <c r="E159" i="9"/>
  <c r="D159" i="9"/>
  <c r="C159" i="9"/>
  <c r="K158" i="9"/>
  <c r="I158" i="9"/>
  <c r="H158" i="9"/>
  <c r="G158" i="9"/>
  <c r="F158" i="9"/>
  <c r="E158" i="9"/>
  <c r="D158" i="9"/>
  <c r="C158" i="9"/>
  <c r="K157" i="9"/>
  <c r="I157" i="9"/>
  <c r="H157" i="9"/>
  <c r="G157" i="9"/>
  <c r="F157" i="9"/>
  <c r="E157" i="9"/>
  <c r="D157" i="9"/>
  <c r="C157" i="9"/>
  <c r="K156" i="9"/>
  <c r="I156" i="9"/>
  <c r="H156" i="9"/>
  <c r="G156" i="9"/>
  <c r="F156" i="9"/>
  <c r="E156" i="9"/>
  <c r="D156" i="9"/>
  <c r="C156" i="9"/>
  <c r="K155" i="9"/>
  <c r="I155" i="9"/>
  <c r="H155" i="9"/>
  <c r="G155" i="9"/>
  <c r="F155" i="9"/>
  <c r="E155" i="9"/>
  <c r="D155" i="9"/>
  <c r="C155" i="9"/>
  <c r="K154" i="9"/>
  <c r="I154" i="9"/>
  <c r="H154" i="9"/>
  <c r="G154" i="9"/>
  <c r="F154" i="9"/>
  <c r="E154" i="9"/>
  <c r="D154" i="9"/>
  <c r="C154" i="9"/>
  <c r="I153" i="9"/>
  <c r="H153" i="9"/>
  <c r="G153" i="9"/>
  <c r="F153" i="9"/>
  <c r="E153" i="9"/>
  <c r="D153" i="9"/>
  <c r="C153" i="9"/>
  <c r="K152" i="9"/>
  <c r="I152" i="9"/>
  <c r="H152" i="9"/>
  <c r="G152" i="9"/>
  <c r="F152" i="9"/>
  <c r="E152" i="9"/>
  <c r="D152" i="9"/>
  <c r="C152" i="9"/>
  <c r="K151" i="9"/>
  <c r="I151" i="9"/>
  <c r="H151" i="9"/>
  <c r="G151" i="9"/>
  <c r="F151" i="9"/>
  <c r="E151" i="9"/>
  <c r="D151" i="9"/>
  <c r="C151" i="9"/>
  <c r="I150" i="9"/>
  <c r="H150" i="9"/>
  <c r="G150" i="9"/>
  <c r="F150" i="9"/>
  <c r="E150" i="9"/>
  <c r="D150" i="9"/>
  <c r="C150" i="9"/>
  <c r="K149" i="9"/>
  <c r="I149" i="9"/>
  <c r="H149" i="9"/>
  <c r="G149" i="9"/>
  <c r="F149" i="9"/>
  <c r="E149" i="9"/>
  <c r="D149" i="9"/>
  <c r="C149" i="9"/>
  <c r="I148" i="9"/>
  <c r="H148" i="9"/>
  <c r="G148" i="9"/>
  <c r="F148" i="9"/>
  <c r="E148" i="9"/>
  <c r="D148" i="9"/>
  <c r="C148" i="9"/>
  <c r="K147" i="9"/>
  <c r="I147" i="9"/>
  <c r="H147" i="9"/>
  <c r="G147" i="9"/>
  <c r="F147" i="9"/>
  <c r="E147" i="9"/>
  <c r="D147" i="9"/>
  <c r="C147" i="9"/>
  <c r="K146" i="9"/>
  <c r="I146" i="9"/>
  <c r="H146" i="9"/>
  <c r="G146" i="9"/>
  <c r="F146" i="9"/>
  <c r="E146" i="9"/>
  <c r="D146" i="9"/>
  <c r="C146" i="9"/>
  <c r="K145" i="9"/>
  <c r="I145" i="9"/>
  <c r="H145" i="9"/>
  <c r="G145" i="9"/>
  <c r="F145" i="9"/>
  <c r="E145" i="9"/>
  <c r="D145" i="9"/>
  <c r="C145" i="9"/>
  <c r="I144" i="9"/>
  <c r="H144" i="9"/>
  <c r="G144" i="9"/>
  <c r="F144" i="9"/>
  <c r="E144" i="9"/>
  <c r="D144" i="9"/>
  <c r="C144" i="9"/>
  <c r="K143" i="9"/>
  <c r="I143" i="9"/>
  <c r="H143" i="9"/>
  <c r="G143" i="9"/>
  <c r="F143" i="9"/>
  <c r="E143" i="9"/>
  <c r="D143" i="9"/>
  <c r="C143" i="9"/>
  <c r="K142" i="9"/>
  <c r="I142" i="9"/>
  <c r="H142" i="9"/>
  <c r="G142" i="9"/>
  <c r="F142" i="9"/>
  <c r="E142" i="9"/>
  <c r="D142" i="9"/>
  <c r="C142" i="9"/>
  <c r="K141" i="9"/>
  <c r="I141" i="9"/>
  <c r="H141" i="9"/>
  <c r="G141" i="9"/>
  <c r="F141" i="9"/>
  <c r="E141" i="9"/>
  <c r="D141" i="9"/>
  <c r="C141" i="9"/>
  <c r="K140" i="9"/>
  <c r="I140" i="9"/>
  <c r="H140" i="9"/>
  <c r="G140" i="9"/>
  <c r="F140" i="9"/>
  <c r="E140" i="9"/>
  <c r="D140" i="9"/>
  <c r="C140" i="9"/>
  <c r="K139" i="9"/>
  <c r="I139" i="9"/>
  <c r="H139" i="9"/>
  <c r="G139" i="9"/>
  <c r="F139" i="9"/>
  <c r="E139" i="9"/>
  <c r="D139" i="9"/>
  <c r="C139" i="9"/>
  <c r="K138" i="9"/>
  <c r="I138" i="9"/>
  <c r="H138" i="9"/>
  <c r="G138" i="9"/>
  <c r="F138" i="9"/>
  <c r="E138" i="9"/>
  <c r="D138" i="9"/>
  <c r="C138" i="9"/>
  <c r="I137" i="9"/>
  <c r="H137" i="9"/>
  <c r="G137" i="9"/>
  <c r="F137" i="9"/>
  <c r="E137" i="9"/>
  <c r="D137" i="9"/>
  <c r="C137" i="9"/>
  <c r="K136" i="9"/>
  <c r="I136" i="9"/>
  <c r="H136" i="9"/>
  <c r="G136" i="9"/>
  <c r="F136" i="9"/>
  <c r="E136" i="9"/>
  <c r="D136" i="9"/>
  <c r="C136" i="9"/>
  <c r="K135" i="9"/>
  <c r="I135" i="9"/>
  <c r="H135" i="9"/>
  <c r="G135" i="9"/>
  <c r="F135" i="9"/>
  <c r="E135" i="9"/>
  <c r="D135" i="9"/>
  <c r="C135" i="9"/>
  <c r="K134" i="9"/>
  <c r="I134" i="9"/>
  <c r="H134" i="9"/>
  <c r="G134" i="9"/>
  <c r="F134" i="9"/>
  <c r="E134" i="9"/>
  <c r="D134" i="9"/>
  <c r="C134" i="9"/>
  <c r="K133" i="9"/>
  <c r="I133" i="9"/>
  <c r="H133" i="9"/>
  <c r="G133" i="9"/>
  <c r="F133" i="9"/>
  <c r="E133" i="9"/>
  <c r="D133" i="9"/>
  <c r="C133" i="9"/>
  <c r="I132" i="9"/>
  <c r="H132" i="9"/>
  <c r="G132" i="9"/>
  <c r="F132" i="9"/>
  <c r="E132" i="9"/>
  <c r="D132" i="9"/>
  <c r="C132" i="9"/>
  <c r="I131" i="9"/>
  <c r="H131" i="9"/>
  <c r="G131" i="9"/>
  <c r="F131" i="9"/>
  <c r="E131" i="9"/>
  <c r="D131" i="9"/>
  <c r="C131" i="9"/>
  <c r="I130" i="9"/>
  <c r="H130" i="9"/>
  <c r="G130" i="9"/>
  <c r="F130" i="9"/>
  <c r="E130" i="9"/>
  <c r="D130" i="9"/>
  <c r="C130" i="9"/>
  <c r="K129" i="9"/>
  <c r="I129" i="9"/>
  <c r="H129" i="9"/>
  <c r="G129" i="9"/>
  <c r="F129" i="9"/>
  <c r="E129" i="9"/>
  <c r="D129" i="9"/>
  <c r="C129" i="9"/>
  <c r="I128" i="9"/>
  <c r="H128" i="9"/>
  <c r="G128" i="9"/>
  <c r="F128" i="9"/>
  <c r="E128" i="9"/>
  <c r="D128" i="9"/>
  <c r="C128" i="9"/>
  <c r="K127" i="9"/>
  <c r="I127" i="9"/>
  <c r="H127" i="9"/>
  <c r="G127" i="9"/>
  <c r="F127" i="9"/>
  <c r="E127" i="9"/>
  <c r="D127" i="9"/>
  <c r="C127" i="9"/>
  <c r="K126" i="9"/>
  <c r="I126" i="9"/>
  <c r="H126" i="9"/>
  <c r="G126" i="9"/>
  <c r="F126" i="9"/>
  <c r="E126" i="9"/>
  <c r="D126" i="9"/>
  <c r="C126" i="9"/>
  <c r="K125" i="9"/>
  <c r="I125" i="9"/>
  <c r="H125" i="9"/>
  <c r="G125" i="9"/>
  <c r="F125" i="9"/>
  <c r="E125" i="9"/>
  <c r="D125" i="9"/>
  <c r="C125" i="9"/>
  <c r="I124" i="9"/>
  <c r="H124" i="9"/>
  <c r="G124" i="9"/>
  <c r="F124" i="9"/>
  <c r="E124" i="9"/>
  <c r="D124" i="9"/>
  <c r="C124" i="9"/>
  <c r="K123" i="9"/>
  <c r="I123" i="9"/>
  <c r="H123" i="9"/>
  <c r="G123" i="9"/>
  <c r="F123" i="9"/>
  <c r="E123" i="9"/>
  <c r="D123" i="9"/>
  <c r="C123" i="9"/>
  <c r="K122" i="9"/>
  <c r="I122" i="9"/>
  <c r="H122" i="9"/>
  <c r="G122" i="9"/>
  <c r="F122" i="9"/>
  <c r="E122" i="9"/>
  <c r="D122" i="9"/>
  <c r="C122" i="9"/>
  <c r="K121" i="9"/>
  <c r="I121" i="9"/>
  <c r="H121" i="9"/>
  <c r="G121" i="9"/>
  <c r="F121" i="9"/>
  <c r="E121" i="9"/>
  <c r="D121" i="9"/>
  <c r="C121" i="9"/>
  <c r="I120" i="9"/>
  <c r="H120" i="9"/>
  <c r="G120" i="9"/>
  <c r="F120" i="9"/>
  <c r="E120" i="9"/>
  <c r="D120" i="9"/>
  <c r="C120" i="9"/>
  <c r="K119" i="9"/>
  <c r="I119" i="9"/>
  <c r="H119" i="9"/>
  <c r="G119" i="9"/>
  <c r="F119" i="9"/>
  <c r="E119" i="9"/>
  <c r="D119" i="9"/>
  <c r="C119" i="9"/>
  <c r="K118" i="9"/>
  <c r="I118" i="9"/>
  <c r="H118" i="9"/>
  <c r="G118" i="9"/>
  <c r="F118" i="9"/>
  <c r="E118" i="9"/>
  <c r="D118" i="9"/>
  <c r="C118" i="9"/>
  <c r="K117" i="9"/>
  <c r="I117" i="9"/>
  <c r="H117" i="9"/>
  <c r="G117" i="9"/>
  <c r="F117" i="9"/>
  <c r="E117" i="9"/>
  <c r="D117" i="9"/>
  <c r="C117" i="9"/>
  <c r="K116" i="9"/>
  <c r="I116" i="9"/>
  <c r="H116" i="9"/>
  <c r="G116" i="9"/>
  <c r="F116" i="9"/>
  <c r="E116" i="9"/>
  <c r="D116" i="9"/>
  <c r="C116" i="9"/>
  <c r="K115" i="9"/>
  <c r="I115" i="9"/>
  <c r="H115" i="9"/>
  <c r="G115" i="9"/>
  <c r="F115" i="9"/>
  <c r="E115" i="9"/>
  <c r="D115" i="9"/>
  <c r="C115" i="9"/>
  <c r="K114" i="9"/>
  <c r="I114" i="9"/>
  <c r="H114" i="9"/>
  <c r="G114" i="9"/>
  <c r="F114" i="9"/>
  <c r="E114" i="9"/>
  <c r="D114" i="9"/>
  <c r="C114" i="9"/>
  <c r="K113" i="9"/>
  <c r="I113" i="9"/>
  <c r="H113" i="9"/>
  <c r="G113" i="9"/>
  <c r="F113" i="9"/>
  <c r="E113" i="9"/>
  <c r="D113" i="9"/>
  <c r="C113" i="9"/>
  <c r="K112" i="9"/>
  <c r="I112" i="9"/>
  <c r="H112" i="9"/>
  <c r="G112" i="9"/>
  <c r="F112" i="9"/>
  <c r="E112" i="9"/>
  <c r="D112" i="9"/>
  <c r="C112" i="9"/>
  <c r="K111" i="9"/>
  <c r="I111" i="9"/>
  <c r="H111" i="9"/>
  <c r="G111" i="9"/>
  <c r="F111" i="9"/>
  <c r="E111" i="9"/>
  <c r="D111" i="9"/>
  <c r="C111" i="9"/>
  <c r="I110" i="9"/>
  <c r="H110" i="9"/>
  <c r="G110" i="9"/>
  <c r="F110" i="9"/>
  <c r="E110" i="9"/>
  <c r="D110" i="9"/>
  <c r="C110" i="9"/>
  <c r="K109" i="9"/>
  <c r="I109" i="9"/>
  <c r="H109" i="9"/>
  <c r="G109" i="9"/>
  <c r="F109" i="9"/>
  <c r="E109" i="9"/>
  <c r="D109" i="9"/>
  <c r="C109" i="9"/>
  <c r="K108" i="9"/>
  <c r="I108" i="9"/>
  <c r="H108" i="9"/>
  <c r="G108" i="9"/>
  <c r="F108" i="9"/>
  <c r="E108" i="9"/>
  <c r="D108" i="9"/>
  <c r="C108" i="9"/>
  <c r="K107" i="9"/>
  <c r="I107" i="9"/>
  <c r="H107" i="9"/>
  <c r="G107" i="9"/>
  <c r="F107" i="9"/>
  <c r="E107" i="9"/>
  <c r="D107" i="9"/>
  <c r="C107" i="9"/>
  <c r="K106" i="9"/>
  <c r="I106" i="9"/>
  <c r="H106" i="9"/>
  <c r="G106" i="9"/>
  <c r="F106" i="9"/>
  <c r="E106" i="9"/>
  <c r="D106" i="9"/>
  <c r="C106" i="9"/>
  <c r="K105" i="9"/>
  <c r="I105" i="9"/>
  <c r="H105" i="9"/>
  <c r="G105" i="9"/>
  <c r="F105" i="9"/>
  <c r="E105" i="9"/>
  <c r="D105" i="9"/>
  <c r="C105" i="9"/>
  <c r="I104" i="9"/>
  <c r="H104" i="9"/>
  <c r="G104" i="9"/>
  <c r="F104" i="9"/>
  <c r="E104" i="9"/>
  <c r="D104" i="9"/>
  <c r="C104" i="9"/>
  <c r="I103" i="9"/>
  <c r="H103" i="9"/>
  <c r="G103" i="9"/>
  <c r="F103" i="9"/>
  <c r="E103" i="9"/>
  <c r="D103" i="9"/>
  <c r="C103" i="9"/>
  <c r="K102" i="9"/>
  <c r="I102" i="9"/>
  <c r="H102" i="9"/>
  <c r="G102" i="9"/>
  <c r="F102" i="9"/>
  <c r="E102" i="9"/>
  <c r="D102" i="9"/>
  <c r="C102" i="9"/>
  <c r="K101" i="9"/>
  <c r="I101" i="9"/>
  <c r="H101" i="9"/>
  <c r="G101" i="9"/>
  <c r="F101" i="9"/>
  <c r="E101" i="9"/>
  <c r="D101" i="9"/>
  <c r="C101" i="9"/>
  <c r="I100" i="9"/>
  <c r="H100" i="9"/>
  <c r="G100" i="9"/>
  <c r="F100" i="9"/>
  <c r="E100" i="9"/>
  <c r="D100" i="9"/>
  <c r="C100" i="9"/>
  <c r="I99" i="9"/>
  <c r="H99" i="9"/>
  <c r="G99" i="9"/>
  <c r="F99" i="9"/>
  <c r="E99" i="9"/>
  <c r="D99" i="9"/>
  <c r="C99" i="9"/>
  <c r="K98" i="9"/>
  <c r="I98" i="9"/>
  <c r="H98" i="9"/>
  <c r="G98" i="9"/>
  <c r="F98" i="9"/>
  <c r="E98" i="9"/>
  <c r="D98" i="9"/>
  <c r="C98" i="9"/>
  <c r="K97" i="9"/>
  <c r="I97" i="9"/>
  <c r="H97" i="9"/>
  <c r="G97" i="9"/>
  <c r="F97" i="9"/>
  <c r="E97" i="9"/>
  <c r="D97" i="9"/>
  <c r="C97" i="9"/>
  <c r="K96" i="9"/>
  <c r="I96" i="9"/>
  <c r="H96" i="9"/>
  <c r="G96" i="9"/>
  <c r="F96" i="9"/>
  <c r="E96" i="9"/>
  <c r="D96" i="9"/>
  <c r="C96" i="9"/>
  <c r="K95" i="9"/>
  <c r="I95" i="9"/>
  <c r="H95" i="9"/>
  <c r="G95" i="9"/>
  <c r="F95" i="9"/>
  <c r="E95" i="9"/>
  <c r="D95" i="9"/>
  <c r="C95" i="9"/>
  <c r="K94" i="9"/>
  <c r="I94" i="9"/>
  <c r="H94" i="9"/>
  <c r="G94" i="9"/>
  <c r="F94" i="9"/>
  <c r="E94" i="9"/>
  <c r="D94" i="9"/>
  <c r="C94" i="9"/>
  <c r="K93" i="9"/>
  <c r="I93" i="9"/>
  <c r="H93" i="9"/>
  <c r="G93" i="9"/>
  <c r="F93" i="9"/>
  <c r="E93" i="9"/>
  <c r="D93" i="9"/>
  <c r="C93" i="9"/>
  <c r="K92" i="9"/>
  <c r="I92" i="9"/>
  <c r="H92" i="9"/>
  <c r="G92" i="9"/>
  <c r="F92" i="9"/>
  <c r="E92" i="9"/>
  <c r="D92" i="9"/>
  <c r="C92" i="9"/>
  <c r="K91" i="9"/>
  <c r="I91" i="9"/>
  <c r="H91" i="9"/>
  <c r="G91" i="9"/>
  <c r="F91" i="9"/>
  <c r="E91" i="9"/>
  <c r="D91" i="9"/>
  <c r="C91" i="9"/>
  <c r="K90" i="9"/>
  <c r="I90" i="9"/>
  <c r="H90" i="9"/>
  <c r="G90" i="9"/>
  <c r="F90" i="9"/>
  <c r="E90" i="9"/>
  <c r="D90" i="9"/>
  <c r="C90" i="9"/>
  <c r="K89" i="9"/>
  <c r="I89" i="9"/>
  <c r="H89" i="9"/>
  <c r="G89" i="9"/>
  <c r="F89" i="9"/>
  <c r="E89" i="9"/>
  <c r="D89" i="9"/>
  <c r="C89" i="9"/>
  <c r="K88" i="9"/>
  <c r="I88" i="9"/>
  <c r="H88" i="9"/>
  <c r="G88" i="9"/>
  <c r="F88" i="9"/>
  <c r="E88" i="9"/>
  <c r="D88" i="9"/>
  <c r="C88" i="9"/>
  <c r="I87" i="9"/>
  <c r="H87" i="9"/>
  <c r="G87" i="9"/>
  <c r="F87" i="9"/>
  <c r="E87" i="9"/>
  <c r="D87" i="9"/>
  <c r="C87" i="9"/>
  <c r="K86" i="9"/>
  <c r="I86" i="9"/>
  <c r="H86" i="9"/>
  <c r="G86" i="9"/>
  <c r="F86" i="9"/>
  <c r="E86" i="9"/>
  <c r="D86" i="9"/>
  <c r="C86" i="9"/>
  <c r="K85" i="9"/>
  <c r="I85" i="9"/>
  <c r="H85" i="9"/>
  <c r="G85" i="9"/>
  <c r="F85" i="9"/>
  <c r="E85" i="9"/>
  <c r="D85" i="9"/>
  <c r="C85" i="9"/>
  <c r="K84" i="9"/>
  <c r="I84" i="9"/>
  <c r="H84" i="9"/>
  <c r="G84" i="9"/>
  <c r="F84" i="9"/>
  <c r="E84" i="9"/>
  <c r="D84" i="9"/>
  <c r="C84" i="9"/>
  <c r="K83" i="9"/>
  <c r="I83" i="9"/>
  <c r="H83" i="9"/>
  <c r="G83" i="9"/>
  <c r="F83" i="9"/>
  <c r="E83" i="9"/>
  <c r="D83" i="9"/>
  <c r="C83" i="9"/>
  <c r="K82" i="9"/>
  <c r="I82" i="9"/>
  <c r="H82" i="9"/>
  <c r="G82" i="9"/>
  <c r="F82" i="9"/>
  <c r="E82" i="9"/>
  <c r="D82" i="9"/>
  <c r="C82" i="9"/>
  <c r="I81" i="9"/>
  <c r="H81" i="9"/>
  <c r="G81" i="9"/>
  <c r="F81" i="9"/>
  <c r="E81" i="9"/>
  <c r="D81" i="9"/>
  <c r="C81" i="9"/>
  <c r="K80" i="9"/>
  <c r="I80" i="9"/>
  <c r="H80" i="9"/>
  <c r="G80" i="9"/>
  <c r="F80" i="9"/>
  <c r="E80" i="9"/>
  <c r="D80" i="9"/>
  <c r="C80" i="9"/>
  <c r="K79" i="9"/>
  <c r="I79" i="9"/>
  <c r="H79" i="9"/>
  <c r="G79" i="9"/>
  <c r="F79" i="9"/>
  <c r="E79" i="9"/>
  <c r="D79" i="9"/>
  <c r="C79" i="9"/>
  <c r="K78" i="9"/>
  <c r="I78" i="9"/>
  <c r="H78" i="9"/>
  <c r="G78" i="9"/>
  <c r="F78" i="9"/>
  <c r="E78" i="9"/>
  <c r="D78" i="9"/>
  <c r="C78" i="9"/>
  <c r="K77" i="9"/>
  <c r="I77" i="9"/>
  <c r="H77" i="9"/>
  <c r="G77" i="9"/>
  <c r="F77" i="9"/>
  <c r="E77" i="9"/>
  <c r="D77" i="9"/>
  <c r="C77" i="9"/>
  <c r="K76" i="9"/>
  <c r="I76" i="9"/>
  <c r="H76" i="9"/>
  <c r="G76" i="9"/>
  <c r="F76" i="9"/>
  <c r="E76" i="9"/>
  <c r="D76" i="9"/>
  <c r="C76" i="9"/>
  <c r="K75" i="9"/>
  <c r="I75" i="9"/>
  <c r="H75" i="9"/>
  <c r="G75" i="9"/>
  <c r="F75" i="9"/>
  <c r="E75" i="9"/>
  <c r="D75" i="9"/>
  <c r="C75" i="9"/>
  <c r="K74" i="9"/>
  <c r="I74" i="9"/>
  <c r="H74" i="9"/>
  <c r="G74" i="9"/>
  <c r="F74" i="9"/>
  <c r="E74" i="9"/>
  <c r="D74" i="9"/>
  <c r="C74" i="9"/>
  <c r="K73" i="9"/>
  <c r="I73" i="9"/>
  <c r="H73" i="9"/>
  <c r="G73" i="9"/>
  <c r="F73" i="9"/>
  <c r="E73" i="9"/>
  <c r="D73" i="9"/>
  <c r="C73" i="9"/>
  <c r="I72" i="9"/>
  <c r="H72" i="9"/>
  <c r="G72" i="9"/>
  <c r="F72" i="9"/>
  <c r="E72" i="9"/>
  <c r="D72" i="9"/>
  <c r="C72" i="9"/>
  <c r="K71" i="9"/>
  <c r="I71" i="9"/>
  <c r="H71" i="9"/>
  <c r="G71" i="9"/>
  <c r="F71" i="9"/>
  <c r="E71" i="9"/>
  <c r="D71" i="9"/>
  <c r="C71" i="9"/>
  <c r="K70" i="9"/>
  <c r="I70" i="9"/>
  <c r="H70" i="9"/>
  <c r="G70" i="9"/>
  <c r="F70" i="9"/>
  <c r="E70" i="9"/>
  <c r="D70" i="9"/>
  <c r="C70" i="9"/>
  <c r="K69" i="9"/>
  <c r="I69" i="9"/>
  <c r="H69" i="9"/>
  <c r="G69" i="9"/>
  <c r="F69" i="9"/>
  <c r="E69" i="9"/>
  <c r="D69" i="9"/>
  <c r="C69" i="9"/>
  <c r="K68" i="9"/>
  <c r="I68" i="9"/>
  <c r="H68" i="9"/>
  <c r="G68" i="9"/>
  <c r="F68" i="9"/>
  <c r="E68" i="9"/>
  <c r="D68" i="9"/>
  <c r="C68" i="9"/>
  <c r="K67" i="9"/>
  <c r="I67" i="9"/>
  <c r="H67" i="9"/>
  <c r="G67" i="9"/>
  <c r="F67" i="9"/>
  <c r="E67" i="9"/>
  <c r="D67" i="9"/>
  <c r="C67" i="9"/>
  <c r="K66" i="9"/>
  <c r="I66" i="9"/>
  <c r="H66" i="9"/>
  <c r="G66" i="9"/>
  <c r="F66" i="9"/>
  <c r="E66" i="9"/>
  <c r="D66" i="9"/>
  <c r="C66" i="9"/>
  <c r="K65" i="9"/>
  <c r="I65" i="9"/>
  <c r="H65" i="9"/>
  <c r="G65" i="9"/>
  <c r="F65" i="9"/>
  <c r="E65" i="9"/>
  <c r="D65" i="9"/>
  <c r="C65" i="9"/>
  <c r="K64" i="9"/>
  <c r="I64" i="9"/>
  <c r="H64" i="9"/>
  <c r="G64" i="9"/>
  <c r="F64" i="9"/>
  <c r="E64" i="9"/>
  <c r="D64" i="9"/>
  <c r="C64" i="9"/>
  <c r="K63" i="9"/>
  <c r="I63" i="9"/>
  <c r="H63" i="9"/>
  <c r="G63" i="9"/>
  <c r="F63" i="9"/>
  <c r="E63" i="9"/>
  <c r="D63" i="9"/>
  <c r="C63" i="9"/>
  <c r="K62" i="9"/>
  <c r="I62" i="9"/>
  <c r="H62" i="9"/>
  <c r="G62" i="9"/>
  <c r="F62" i="9"/>
  <c r="E62" i="9"/>
  <c r="D62" i="9"/>
  <c r="C62" i="9"/>
  <c r="I61" i="9"/>
  <c r="H61" i="9"/>
  <c r="G61" i="9"/>
  <c r="F61" i="9"/>
  <c r="E61" i="9"/>
  <c r="D61" i="9"/>
  <c r="C61" i="9"/>
  <c r="K60" i="9"/>
  <c r="I60" i="9"/>
  <c r="H60" i="9"/>
  <c r="G60" i="9"/>
  <c r="F60" i="9"/>
  <c r="E60" i="9"/>
  <c r="D60" i="9"/>
  <c r="C60" i="9"/>
  <c r="K59" i="9"/>
  <c r="I59" i="9"/>
  <c r="H59" i="9"/>
  <c r="G59" i="9"/>
  <c r="F59" i="9"/>
  <c r="E59" i="9"/>
  <c r="D59" i="9"/>
  <c r="C59" i="9"/>
  <c r="K58" i="9"/>
  <c r="I58" i="9"/>
  <c r="H58" i="9"/>
  <c r="G58" i="9"/>
  <c r="F58" i="9"/>
  <c r="E58" i="9"/>
  <c r="D58" i="9"/>
  <c r="C58" i="9"/>
  <c r="K57" i="9"/>
  <c r="I57" i="9"/>
  <c r="H57" i="9"/>
  <c r="G57" i="9"/>
  <c r="F57" i="9"/>
  <c r="E57" i="9"/>
  <c r="D57" i="9"/>
  <c r="C57" i="9"/>
  <c r="I56" i="9"/>
  <c r="H56" i="9"/>
  <c r="G56" i="9"/>
  <c r="F56" i="9"/>
  <c r="E56" i="9"/>
  <c r="D56" i="9"/>
  <c r="C56" i="9"/>
  <c r="K55" i="9"/>
  <c r="I55" i="9"/>
  <c r="H55" i="9"/>
  <c r="G55" i="9"/>
  <c r="F55" i="9"/>
  <c r="E55" i="9"/>
  <c r="D55" i="9"/>
  <c r="C55" i="9"/>
  <c r="K54" i="9"/>
  <c r="I54" i="9"/>
  <c r="H54" i="9"/>
  <c r="G54" i="9"/>
  <c r="F54" i="9"/>
  <c r="E54" i="9"/>
  <c r="D54" i="9"/>
  <c r="C54" i="9"/>
  <c r="K53" i="9"/>
  <c r="I53" i="9"/>
  <c r="H53" i="9"/>
  <c r="G53" i="9"/>
  <c r="F53" i="9"/>
  <c r="E53" i="9"/>
  <c r="D53" i="9"/>
  <c r="C53" i="9"/>
  <c r="K52" i="9"/>
  <c r="I52" i="9"/>
  <c r="H52" i="9"/>
  <c r="G52" i="9"/>
  <c r="F52" i="9"/>
  <c r="E52" i="9"/>
  <c r="D52" i="9"/>
  <c r="C52" i="9"/>
  <c r="K51" i="9"/>
  <c r="I51" i="9"/>
  <c r="H51" i="9"/>
  <c r="G51" i="9"/>
  <c r="F51" i="9"/>
  <c r="E51" i="9"/>
  <c r="D51" i="9"/>
  <c r="C51" i="9"/>
  <c r="I50" i="9"/>
  <c r="H50" i="9"/>
  <c r="G50" i="9"/>
  <c r="F50" i="9"/>
  <c r="E50" i="9"/>
  <c r="D50" i="9"/>
  <c r="C50" i="9"/>
  <c r="K49" i="9"/>
  <c r="I49" i="9"/>
  <c r="H49" i="9"/>
  <c r="G49" i="9"/>
  <c r="F49" i="9"/>
  <c r="E49" i="9"/>
  <c r="D49" i="9"/>
  <c r="C49" i="9"/>
  <c r="K48" i="9"/>
  <c r="I48" i="9"/>
  <c r="H48" i="9"/>
  <c r="G48" i="9"/>
  <c r="F48" i="9"/>
  <c r="E48" i="9"/>
  <c r="D48" i="9"/>
  <c r="C48" i="9"/>
  <c r="I47" i="9"/>
  <c r="H47" i="9"/>
  <c r="G47" i="9"/>
  <c r="F47" i="9"/>
  <c r="E47" i="9"/>
  <c r="D47" i="9"/>
  <c r="C47" i="9"/>
  <c r="K46" i="9"/>
  <c r="I46" i="9"/>
  <c r="H46" i="9"/>
  <c r="G46" i="9"/>
  <c r="F46" i="9"/>
  <c r="E46" i="9"/>
  <c r="D46" i="9"/>
  <c r="C46" i="9"/>
  <c r="K45" i="9"/>
  <c r="I45" i="9"/>
  <c r="H45" i="9"/>
  <c r="G45" i="9"/>
  <c r="F45" i="9"/>
  <c r="E45" i="9"/>
  <c r="D45" i="9"/>
  <c r="C45" i="9"/>
  <c r="K44" i="9"/>
  <c r="I44" i="9"/>
  <c r="H44" i="9"/>
  <c r="G44" i="9"/>
  <c r="F44" i="9"/>
  <c r="E44" i="9"/>
  <c r="D44" i="9"/>
  <c r="C44" i="9"/>
  <c r="I43" i="9"/>
  <c r="H43" i="9"/>
  <c r="G43" i="9"/>
  <c r="F43" i="9"/>
  <c r="E43" i="9"/>
  <c r="D43" i="9"/>
  <c r="C43" i="9"/>
  <c r="K42" i="9"/>
  <c r="I42" i="9"/>
  <c r="H42" i="9"/>
  <c r="G42" i="9"/>
  <c r="F42" i="9"/>
  <c r="E42" i="9"/>
  <c r="D42" i="9"/>
  <c r="C42" i="9"/>
  <c r="K41" i="9"/>
  <c r="I41" i="9"/>
  <c r="H41" i="9"/>
  <c r="G41" i="9"/>
  <c r="F41" i="9"/>
  <c r="E41" i="9"/>
  <c r="D41" i="9"/>
  <c r="C41" i="9"/>
  <c r="K40" i="9"/>
  <c r="I40" i="9"/>
  <c r="H40" i="9"/>
  <c r="G40" i="9"/>
  <c r="F40" i="9"/>
  <c r="E40" i="9"/>
  <c r="D40" i="9"/>
  <c r="C40" i="9"/>
  <c r="K39" i="9"/>
  <c r="I39" i="9"/>
  <c r="H39" i="9"/>
  <c r="G39" i="9"/>
  <c r="F39" i="9"/>
  <c r="E39" i="9"/>
  <c r="D39" i="9"/>
  <c r="C39" i="9"/>
  <c r="K38" i="9"/>
  <c r="I38" i="9"/>
  <c r="H38" i="9"/>
  <c r="G38" i="9"/>
  <c r="F38" i="9"/>
  <c r="E38" i="9"/>
  <c r="D38" i="9"/>
  <c r="C38" i="9"/>
  <c r="K37" i="9"/>
  <c r="I37" i="9"/>
  <c r="H37" i="9"/>
  <c r="G37" i="9"/>
  <c r="F37" i="9"/>
  <c r="E37" i="9"/>
  <c r="D37" i="9"/>
  <c r="C37" i="9"/>
  <c r="K36" i="9"/>
  <c r="I36" i="9"/>
  <c r="H36" i="9"/>
  <c r="G36" i="9"/>
  <c r="F36" i="9"/>
  <c r="E36" i="9"/>
  <c r="D36" i="9"/>
  <c r="C36" i="9"/>
  <c r="K35" i="9"/>
  <c r="I35" i="9"/>
  <c r="H35" i="9"/>
  <c r="G35" i="9"/>
  <c r="F35" i="9"/>
  <c r="E35" i="9"/>
  <c r="D35" i="9"/>
  <c r="C35" i="9"/>
  <c r="K34" i="9"/>
  <c r="I34" i="9"/>
  <c r="H34" i="9"/>
  <c r="G34" i="9"/>
  <c r="F34" i="9"/>
  <c r="E34" i="9"/>
  <c r="D34" i="9"/>
  <c r="C34" i="9"/>
  <c r="K33" i="9"/>
  <c r="I33" i="9"/>
  <c r="H33" i="9"/>
  <c r="G33" i="9"/>
  <c r="F33" i="9"/>
  <c r="E33" i="9"/>
  <c r="D33" i="9"/>
  <c r="C33" i="9"/>
  <c r="F27" i="9"/>
  <c r="C7" i="9"/>
  <c r="F12" i="8"/>
  <c r="E12" i="8"/>
  <c r="D12" i="8"/>
  <c r="C12" i="8"/>
  <c r="B12" i="8"/>
  <c r="F11" i="8"/>
  <c r="E11" i="8"/>
  <c r="E13" i="8" s="1"/>
  <c r="D11" i="8"/>
  <c r="C11" i="8"/>
  <c r="B11" i="8"/>
  <c r="F10" i="8"/>
  <c r="E10" i="8"/>
  <c r="D10" i="8"/>
  <c r="D13" i="8" s="1"/>
  <c r="C10" i="8"/>
  <c r="B10" i="8"/>
  <c r="F9" i="8"/>
  <c r="E9" i="8"/>
  <c r="D9" i="8"/>
  <c r="C9" i="8"/>
  <c r="B9" i="8"/>
  <c r="F8" i="8"/>
  <c r="E8" i="8"/>
  <c r="D8" i="8"/>
  <c r="C8" i="8"/>
  <c r="C13" i="8" s="1"/>
  <c r="B8" i="8"/>
  <c r="F7" i="8"/>
  <c r="E7" i="8"/>
  <c r="D7" i="8"/>
  <c r="C7" i="8"/>
  <c r="B7" i="8"/>
  <c r="F6" i="8"/>
  <c r="F13" i="8" s="1"/>
  <c r="E6" i="8"/>
  <c r="D6" i="8"/>
  <c r="C6" i="8"/>
  <c r="B6" i="8"/>
  <c r="D36" i="7"/>
  <c r="D35" i="7"/>
  <c r="D34" i="7"/>
  <c r="D33" i="7"/>
  <c r="D32" i="7"/>
  <c r="D31" i="7"/>
  <c r="D30" i="7"/>
  <c r="D29" i="7"/>
  <c r="D28" i="7"/>
  <c r="D27" i="7"/>
  <c r="D26" i="7"/>
  <c r="D25" i="7"/>
  <c r="F28" i="9" s="1"/>
  <c r="D24" i="7"/>
  <c r="D23" i="7"/>
  <c r="D20" i="7"/>
  <c r="E20" i="7" s="1"/>
  <c r="D19" i="7"/>
  <c r="E19" i="7" s="1"/>
  <c r="D18" i="7"/>
  <c r="E18" i="7" s="1"/>
  <c r="E17" i="7"/>
  <c r="D17" i="7"/>
  <c r="D16" i="7"/>
  <c r="E16" i="7" s="1"/>
  <c r="D15" i="7"/>
  <c r="F26" i="9" s="1"/>
  <c r="D14" i="7"/>
  <c r="E14" i="7" s="1"/>
  <c r="E13" i="7"/>
  <c r="D13" i="7"/>
  <c r="D12" i="7"/>
  <c r="E12" i="7" s="1"/>
  <c r="D11" i="7"/>
  <c r="E11" i="7" s="1"/>
  <c r="D10" i="7"/>
  <c r="E10" i="7" s="1"/>
  <c r="E9" i="7"/>
  <c r="D9" i="7"/>
  <c r="D8" i="7"/>
  <c r="E8" i="7" s="1"/>
  <c r="D7" i="7"/>
  <c r="E7" i="7" s="1"/>
  <c r="D6" i="7"/>
  <c r="E6" i="7" s="1"/>
  <c r="C12" i="5"/>
  <c r="H13" i="4"/>
  <c r="M12" i="4"/>
  <c r="J12" i="4"/>
  <c r="I12" i="4"/>
  <c r="J11" i="4"/>
  <c r="C7" i="14" s="1"/>
  <c r="I11" i="4"/>
  <c r="M10" i="4"/>
  <c r="J10" i="4"/>
  <c r="I10" i="4"/>
  <c r="M9" i="4"/>
  <c r="L9" i="4"/>
  <c r="J9" i="4"/>
  <c r="I9" i="4"/>
  <c r="N8" i="4"/>
  <c r="J8" i="4"/>
  <c r="L8" i="4" s="1"/>
  <c r="M8" i="4" s="1"/>
  <c r="I8" i="4"/>
  <c r="G8" i="4"/>
  <c r="J7" i="4"/>
  <c r="L7" i="4" s="1"/>
  <c r="M7" i="4" s="1"/>
  <c r="I7" i="4"/>
  <c r="J6" i="4"/>
  <c r="L6" i="4" s="1"/>
  <c r="M6" i="4" s="1"/>
  <c r="I6" i="4"/>
  <c r="H13" i="3"/>
  <c r="L12" i="3"/>
  <c r="I12" i="3"/>
  <c r="L11" i="3"/>
  <c r="I11" i="3"/>
  <c r="L10" i="3"/>
  <c r="I10" i="3"/>
  <c r="K9" i="3"/>
  <c r="L9" i="3" s="1"/>
  <c r="I9" i="3"/>
  <c r="D7" i="10" s="1"/>
  <c r="F7" i="10" s="1"/>
  <c r="G7" i="10" s="1"/>
  <c r="M8" i="3"/>
  <c r="K8" i="3"/>
  <c r="L8" i="3" s="1"/>
  <c r="I8" i="3"/>
  <c r="G8" i="3"/>
  <c r="K7" i="3"/>
  <c r="L7" i="3" s="1"/>
  <c r="I7" i="3"/>
  <c r="K6" i="3"/>
  <c r="L6" i="3" s="1"/>
  <c r="I6" i="3"/>
  <c r="D8" i="10" s="1"/>
  <c r="F8" i="10" s="1"/>
  <c r="G8" i="10" s="1"/>
  <c r="F6" i="3"/>
  <c r="D16" i="1"/>
  <c r="D15" i="1"/>
  <c r="K12" i="6"/>
  <c r="G12" i="4" s="1"/>
  <c r="N12" i="4" s="1"/>
  <c r="J12" i="6"/>
  <c r="I12" i="6"/>
  <c r="F12" i="4" s="1"/>
  <c r="I11" i="6"/>
  <c r="F11" i="4" s="1"/>
  <c r="I10" i="6"/>
  <c r="K10" i="6" s="1"/>
  <c r="K9" i="6"/>
  <c r="G9" i="3" s="1"/>
  <c r="M9" i="3" s="1"/>
  <c r="J9" i="6"/>
  <c r="I9" i="6"/>
  <c r="F9" i="3" s="1"/>
  <c r="K8" i="6"/>
  <c r="J8" i="6"/>
  <c r="I8" i="6"/>
  <c r="F8" i="3" s="1"/>
  <c r="I7" i="6"/>
  <c r="F7" i="3" s="1"/>
  <c r="K6" i="6"/>
  <c r="G6" i="4" s="1"/>
  <c r="N6" i="4" s="1"/>
  <c r="J6" i="6"/>
  <c r="I6" i="6"/>
  <c r="F6" i="4" s="1"/>
  <c r="I13" i="4" l="1"/>
  <c r="O13" i="12"/>
  <c r="O14" i="12" s="1"/>
  <c r="L13" i="12"/>
  <c r="L14" i="12" s="1"/>
  <c r="N13" i="12"/>
  <c r="N14" i="12" s="1"/>
  <c r="J435" i="9"/>
  <c r="M435" i="9" s="1"/>
  <c r="J499" i="9"/>
  <c r="M499" i="9" s="1"/>
  <c r="J954" i="9"/>
  <c r="L954" i="9" s="1"/>
  <c r="J753" i="9"/>
  <c r="M753" i="9" s="1"/>
  <c r="J769" i="9"/>
  <c r="L769" i="9" s="1"/>
  <c r="J773" i="9"/>
  <c r="M773" i="9" s="1"/>
  <c r="J781" i="9"/>
  <c r="M781" i="9" s="1"/>
  <c r="J782" i="9"/>
  <c r="M782" i="9" s="1"/>
  <c r="J947" i="9"/>
  <c r="M947" i="9" s="1"/>
  <c r="J299" i="9"/>
  <c r="L299" i="9" s="1"/>
  <c r="J291" i="9"/>
  <c r="M291" i="9" s="1"/>
  <c r="J170" i="9"/>
  <c r="L170" i="9" s="1"/>
  <c r="J173" i="9"/>
  <c r="M173" i="9" s="1"/>
  <c r="J673" i="9"/>
  <c r="M673" i="9" s="1"/>
  <c r="J676" i="9"/>
  <c r="M676" i="9" s="1"/>
  <c r="J936" i="9"/>
  <c r="M936" i="9" s="1"/>
  <c r="J978" i="9"/>
  <c r="M978" i="9" s="1"/>
  <c r="J1378" i="9"/>
  <c r="M1378" i="9" s="1"/>
  <c r="J1486" i="9"/>
  <c r="J864" i="9"/>
  <c r="M864" i="9" s="1"/>
  <c r="J37" i="9"/>
  <c r="M37" i="9" s="1"/>
  <c r="J49" i="9"/>
  <c r="M49" i="9" s="1"/>
  <c r="J107" i="9"/>
  <c r="M107" i="9" s="1"/>
  <c r="J232" i="9"/>
  <c r="M232" i="9" s="1"/>
  <c r="J571" i="9"/>
  <c r="M571" i="9" s="1"/>
  <c r="J589" i="9"/>
  <c r="M589" i="9" s="1"/>
  <c r="J595" i="9"/>
  <c r="J641" i="9"/>
  <c r="M641" i="9" s="1"/>
  <c r="J657" i="9"/>
  <c r="M657" i="9" s="1"/>
  <c r="J1175" i="9"/>
  <c r="M1175" i="9" s="1"/>
  <c r="J1218" i="9"/>
  <c r="L1218" i="9" s="1"/>
  <c r="J1481" i="9"/>
  <c r="M1481" i="9" s="1"/>
  <c r="J208" i="9"/>
  <c r="M208" i="9" s="1"/>
  <c r="J719" i="9"/>
  <c r="M719" i="9" s="1"/>
  <c r="J784" i="9"/>
  <c r="M784" i="9" s="1"/>
  <c r="J523" i="9"/>
  <c r="M523" i="9" s="1"/>
  <c r="J531" i="9"/>
  <c r="L531" i="9" s="1"/>
  <c r="J713" i="9"/>
  <c r="M713" i="9" s="1"/>
  <c r="J1095" i="9"/>
  <c r="M1095" i="9" s="1"/>
  <c r="J1131" i="9"/>
  <c r="M1131" i="9" s="1"/>
  <c r="J1171" i="9"/>
  <c r="M1171" i="9" s="1"/>
  <c r="J1435" i="9"/>
  <c r="M1435" i="9" s="1"/>
  <c r="J1437" i="9"/>
  <c r="J1475" i="9"/>
  <c r="M1475" i="9" s="1"/>
  <c r="J147" i="9"/>
  <c r="M147" i="9" s="1"/>
  <c r="J986" i="9"/>
  <c r="M986" i="9" s="1"/>
  <c r="J992" i="9"/>
  <c r="M992" i="9" s="1"/>
  <c r="J996" i="9"/>
  <c r="M996" i="9" s="1"/>
  <c r="J1035" i="9"/>
  <c r="L1035" i="9" s="1"/>
  <c r="J1162" i="9"/>
  <c r="L1162" i="9" s="1"/>
  <c r="J1257" i="9"/>
  <c r="M1257" i="9" s="1"/>
  <c r="J1260" i="9"/>
  <c r="M1260" i="9" s="1"/>
  <c r="J1267" i="9"/>
  <c r="L1267" i="9" s="1"/>
  <c r="J1306" i="9"/>
  <c r="L1306" i="9" s="1"/>
  <c r="J1345" i="9"/>
  <c r="L1345" i="9" s="1"/>
  <c r="J1361" i="9"/>
  <c r="M1361" i="9" s="1"/>
  <c r="J874" i="9"/>
  <c r="M874" i="9" s="1"/>
  <c r="J144" i="9"/>
  <c r="M144" i="9" s="1"/>
  <c r="J342" i="9"/>
  <c r="M342" i="9" s="1"/>
  <c r="J373" i="9"/>
  <c r="M373" i="9" s="1"/>
  <c r="J376" i="9"/>
  <c r="M376" i="9" s="1"/>
  <c r="J442" i="9"/>
  <c r="M442" i="9" s="1"/>
  <c r="J630" i="9"/>
  <c r="M630" i="9" s="1"/>
  <c r="J906" i="9"/>
  <c r="M906" i="9" s="1"/>
  <c r="J1255" i="9"/>
  <c r="M1255" i="9" s="1"/>
  <c r="J1516" i="9"/>
  <c r="M1516" i="9" s="1"/>
  <c r="J283" i="9"/>
  <c r="J303" i="9"/>
  <c r="L303" i="9" s="1"/>
  <c r="J304" i="9"/>
  <c r="M304" i="9" s="1"/>
  <c r="J334" i="9"/>
  <c r="L334" i="9" s="1"/>
  <c r="J336" i="9"/>
  <c r="M336" i="9" s="1"/>
  <c r="J507" i="9"/>
  <c r="M507" i="9" s="1"/>
  <c r="J1241" i="9"/>
  <c r="L1241" i="9" s="1"/>
  <c r="J88" i="9"/>
  <c r="M88" i="9" s="1"/>
  <c r="J104" i="9"/>
  <c r="M104" i="9" s="1"/>
  <c r="J160" i="9"/>
  <c r="M160" i="9" s="1"/>
  <c r="J167" i="9"/>
  <c r="L167" i="9" s="1"/>
  <c r="J168" i="9"/>
  <c r="M168" i="9" s="1"/>
  <c r="J245" i="9"/>
  <c r="M245" i="9" s="1"/>
  <c r="J267" i="9"/>
  <c r="M267" i="9" s="1"/>
  <c r="J475" i="9"/>
  <c r="M475" i="9" s="1"/>
  <c r="J563" i="9"/>
  <c r="M563" i="9" s="1"/>
  <c r="J582" i="9"/>
  <c r="L582" i="9" s="1"/>
  <c r="J587" i="9"/>
  <c r="M587" i="9" s="1"/>
  <c r="J737" i="9"/>
  <c r="M737" i="9" s="1"/>
  <c r="J740" i="9"/>
  <c r="M740" i="9" s="1"/>
  <c r="J779" i="9"/>
  <c r="M779" i="9" s="1"/>
  <c r="J949" i="9"/>
  <c r="M949" i="9" s="1"/>
  <c r="J981" i="9"/>
  <c r="M981" i="9" s="1"/>
  <c r="J1078" i="9"/>
  <c r="L1078" i="9" s="1"/>
  <c r="J1225" i="9"/>
  <c r="L1225" i="9" s="1"/>
  <c r="J152" i="9"/>
  <c r="M152" i="9" s="1"/>
  <c r="J235" i="9"/>
  <c r="M235" i="9" s="1"/>
  <c r="J240" i="9"/>
  <c r="L240" i="9" s="1"/>
  <c r="J357" i="9"/>
  <c r="L357" i="9" s="1"/>
  <c r="J371" i="9"/>
  <c r="M371" i="9" s="1"/>
  <c r="J467" i="9"/>
  <c r="M467" i="9" s="1"/>
  <c r="J555" i="9"/>
  <c r="M555" i="9" s="1"/>
  <c r="J574" i="9"/>
  <c r="M574" i="9" s="1"/>
  <c r="J633" i="9"/>
  <c r="L633" i="9" s="1"/>
  <c r="J700" i="9"/>
  <c r="L700" i="9" s="1"/>
  <c r="J705" i="9"/>
  <c r="M705" i="9" s="1"/>
  <c r="J708" i="9"/>
  <c r="L708" i="9" s="1"/>
  <c r="J729" i="9"/>
  <c r="M729" i="9" s="1"/>
  <c r="J843" i="9"/>
  <c r="M843" i="9" s="1"/>
  <c r="J925" i="9"/>
  <c r="M925" i="9" s="1"/>
  <c r="J1072" i="9"/>
  <c r="M1072" i="9" s="1"/>
  <c r="J1112" i="9"/>
  <c r="M1112" i="9" s="1"/>
  <c r="J1149" i="9"/>
  <c r="L1149" i="9" s="1"/>
  <c r="J1158" i="9"/>
  <c r="L1158" i="9" s="1"/>
  <c r="J1273" i="9"/>
  <c r="L1273" i="9" s="1"/>
  <c r="J1349" i="9"/>
  <c r="M1349" i="9" s="1"/>
  <c r="J1532" i="9"/>
  <c r="M1532" i="9" s="1"/>
  <c r="J120" i="9"/>
  <c r="M120" i="9" s="1"/>
  <c r="J139" i="9"/>
  <c r="M139" i="9" s="1"/>
  <c r="J211" i="9"/>
  <c r="L211" i="9" s="1"/>
  <c r="J219" i="9"/>
  <c r="L219" i="9" s="1"/>
  <c r="J416" i="9"/>
  <c r="M416" i="9" s="1"/>
  <c r="J418" i="9"/>
  <c r="M418" i="9" s="1"/>
  <c r="J459" i="9"/>
  <c r="M459" i="9" s="1"/>
  <c r="J515" i="9"/>
  <c r="L515" i="9" s="1"/>
  <c r="J695" i="9"/>
  <c r="M695" i="9" s="1"/>
  <c r="J716" i="9"/>
  <c r="M716" i="9" s="1"/>
  <c r="J825" i="9"/>
  <c r="M825" i="9" s="1"/>
  <c r="J830" i="9"/>
  <c r="M830" i="9" s="1"/>
  <c r="J918" i="9"/>
  <c r="M918" i="9" s="1"/>
  <c r="J919" i="9"/>
  <c r="M919" i="9" s="1"/>
  <c r="J922" i="9"/>
  <c r="M922" i="9" s="1"/>
  <c r="J962" i="9"/>
  <c r="J982" i="9"/>
  <c r="L982" i="9" s="1"/>
  <c r="J1064" i="9"/>
  <c r="L1064" i="9" s="1"/>
  <c r="J1070" i="9"/>
  <c r="L1070" i="9" s="1"/>
  <c r="J1176" i="9"/>
  <c r="M1176" i="9" s="1"/>
  <c r="J1216" i="9"/>
  <c r="M1216" i="9" s="1"/>
  <c r="J1217" i="9"/>
  <c r="L1217" i="9" s="1"/>
  <c r="J1300" i="9"/>
  <c r="M1300" i="9" s="1"/>
  <c r="J1327" i="9"/>
  <c r="M1327" i="9" s="1"/>
  <c r="J1413" i="9"/>
  <c r="M1413" i="9" s="1"/>
  <c r="J1416" i="9"/>
  <c r="J1418" i="9"/>
  <c r="L1418" i="9" s="1"/>
  <c r="J1422" i="9"/>
  <c r="M1422" i="9" s="1"/>
  <c r="J1429" i="9"/>
  <c r="L1429" i="9" s="1"/>
  <c r="J1432" i="9"/>
  <c r="M1432" i="9" s="1"/>
  <c r="J1510" i="9"/>
  <c r="M1510" i="9" s="1"/>
  <c r="J1529" i="9"/>
  <c r="J35" i="9"/>
  <c r="M35" i="9" s="1"/>
  <c r="J33" i="9"/>
  <c r="M33" i="9" s="1"/>
  <c r="J128" i="9"/>
  <c r="M128" i="9" s="1"/>
  <c r="J131" i="9"/>
  <c r="M131" i="9" s="1"/>
  <c r="J136" i="9"/>
  <c r="M136" i="9" s="1"/>
  <c r="J195" i="9"/>
  <c r="M195" i="9" s="1"/>
  <c r="J197" i="9"/>
  <c r="M197" i="9" s="1"/>
  <c r="J200" i="9"/>
  <c r="M200" i="9" s="1"/>
  <c r="J203" i="9"/>
  <c r="M203" i="9" s="1"/>
  <c r="J329" i="9"/>
  <c r="J331" i="9"/>
  <c r="M331" i="9" s="1"/>
  <c r="J332" i="9"/>
  <c r="L332" i="9" s="1"/>
  <c r="J333" i="9"/>
  <c r="M333" i="9" s="1"/>
  <c r="J400" i="9"/>
  <c r="M400" i="9" s="1"/>
  <c r="J402" i="9"/>
  <c r="L402" i="9" s="1"/>
  <c r="J405" i="9"/>
  <c r="M405" i="9" s="1"/>
  <c r="J410" i="9"/>
  <c r="M410" i="9" s="1"/>
  <c r="J413" i="9"/>
  <c r="M413" i="9" s="1"/>
  <c r="J415" i="9"/>
  <c r="M415" i="9" s="1"/>
  <c r="J423" i="9"/>
  <c r="L423" i="9" s="1"/>
  <c r="J687" i="9"/>
  <c r="L687" i="9" s="1"/>
  <c r="J810" i="9"/>
  <c r="M810" i="9" s="1"/>
  <c r="J821" i="9"/>
  <c r="M821" i="9" s="1"/>
  <c r="J896" i="9"/>
  <c r="M896" i="9" s="1"/>
  <c r="J897" i="9"/>
  <c r="L897" i="9" s="1"/>
  <c r="J898" i="9"/>
  <c r="L898" i="9" s="1"/>
  <c r="J946" i="9"/>
  <c r="M946" i="9" s="1"/>
  <c r="J1324" i="9"/>
  <c r="M1324" i="9" s="1"/>
  <c r="J1402" i="9"/>
  <c r="M1402" i="9" s="1"/>
  <c r="J1502" i="9"/>
  <c r="M1502" i="9" s="1"/>
  <c r="J184" i="9"/>
  <c r="L184" i="9" s="1"/>
  <c r="J227" i="9"/>
  <c r="J483" i="9"/>
  <c r="L483" i="9" s="1"/>
  <c r="J548" i="9"/>
  <c r="M548" i="9" s="1"/>
  <c r="J549" i="9"/>
  <c r="M549" i="9" s="1"/>
  <c r="J551" i="9"/>
  <c r="M551" i="9" s="1"/>
  <c r="J619" i="9"/>
  <c r="M619" i="9" s="1"/>
  <c r="J697" i="9"/>
  <c r="M697" i="9" s="1"/>
  <c r="J805" i="9"/>
  <c r="M805" i="9" s="1"/>
  <c r="J808" i="9"/>
  <c r="J892" i="9"/>
  <c r="L892" i="9" s="1"/>
  <c r="J1203" i="9"/>
  <c r="J1365" i="9"/>
  <c r="J1368" i="9"/>
  <c r="M1368" i="9" s="1"/>
  <c r="J1374" i="9"/>
  <c r="M1374" i="9" s="1"/>
  <c r="J1390" i="9"/>
  <c r="L1390" i="9" s="1"/>
  <c r="J1453" i="9"/>
  <c r="L1453" i="9" s="1"/>
  <c r="J1477" i="9"/>
  <c r="M1477" i="9" s="1"/>
  <c r="J1483" i="9"/>
  <c r="L1483" i="9" s="1"/>
  <c r="J1489" i="9"/>
  <c r="M1489" i="9" s="1"/>
  <c r="J1493" i="9"/>
  <c r="M1493" i="9" s="1"/>
  <c r="J83" i="9"/>
  <c r="L83" i="9" s="1"/>
  <c r="J61" i="9"/>
  <c r="M61" i="9" s="1"/>
  <c r="J79" i="9"/>
  <c r="M79" i="9" s="1"/>
  <c r="J179" i="9"/>
  <c r="M179" i="9" s="1"/>
  <c r="J180" i="9"/>
  <c r="J307" i="9"/>
  <c r="M307" i="9" s="1"/>
  <c r="J312" i="9"/>
  <c r="J317" i="9"/>
  <c r="L317" i="9" s="1"/>
  <c r="J318" i="9"/>
  <c r="L318" i="9" s="1"/>
  <c r="J430" i="9"/>
  <c r="L430" i="9" s="1"/>
  <c r="J451" i="9"/>
  <c r="M451" i="9" s="1"/>
  <c r="J453" i="9"/>
  <c r="L453" i="9" s="1"/>
  <c r="J544" i="9"/>
  <c r="M544" i="9" s="1"/>
  <c r="J545" i="9"/>
  <c r="M545" i="9" s="1"/>
  <c r="J547" i="9"/>
  <c r="M547" i="9" s="1"/>
  <c r="J660" i="9"/>
  <c r="M660" i="9" s="1"/>
  <c r="J692" i="9"/>
  <c r="M692" i="9" s="1"/>
  <c r="J798" i="9"/>
  <c r="L798" i="9" s="1"/>
  <c r="J799" i="9"/>
  <c r="L799" i="9" s="1"/>
  <c r="J800" i="9"/>
  <c r="M800" i="9" s="1"/>
  <c r="J803" i="9"/>
  <c r="M803" i="9" s="1"/>
  <c r="J1015" i="9"/>
  <c r="L1015" i="9" s="1"/>
  <c r="J1020" i="9"/>
  <c r="J1027" i="9"/>
  <c r="M1027" i="9" s="1"/>
  <c r="J1113" i="9"/>
  <c r="M1113" i="9" s="1"/>
  <c r="J1130" i="9"/>
  <c r="L1130" i="9" s="1"/>
  <c r="J1143" i="9"/>
  <c r="M1143" i="9" s="1"/>
  <c r="J1192" i="9"/>
  <c r="M1192" i="9" s="1"/>
  <c r="J1197" i="9"/>
  <c r="L1197" i="9" s="1"/>
  <c r="J1198" i="9"/>
  <c r="L1198" i="9" s="1"/>
  <c r="J1252" i="9"/>
  <c r="J1358" i="9"/>
  <c r="M1358" i="9" s="1"/>
  <c r="J1381" i="9"/>
  <c r="L1381" i="9" s="1"/>
  <c r="J1441" i="9"/>
  <c r="M1441" i="9" s="1"/>
  <c r="J1462" i="9"/>
  <c r="M1462" i="9" s="1"/>
  <c r="J1470" i="9"/>
  <c r="M1470" i="9" s="1"/>
  <c r="J36" i="9"/>
  <c r="M36" i="9" s="1"/>
  <c r="J45" i="9"/>
  <c r="M45" i="9" s="1"/>
  <c r="J53" i="9"/>
  <c r="M53" i="9" s="1"/>
  <c r="J96" i="9"/>
  <c r="M96" i="9" s="1"/>
  <c r="J112" i="9"/>
  <c r="M112" i="9" s="1"/>
  <c r="J176" i="9"/>
  <c r="M176" i="9" s="1"/>
  <c r="J309" i="9"/>
  <c r="L309" i="9" s="1"/>
  <c r="J378" i="9"/>
  <c r="L378" i="9" s="1"/>
  <c r="J379" i="9"/>
  <c r="M379" i="9" s="1"/>
  <c r="J385" i="9"/>
  <c r="M385" i="9" s="1"/>
  <c r="J389" i="9"/>
  <c r="J443" i="9"/>
  <c r="M443" i="9" s="1"/>
  <c r="J448" i="9"/>
  <c r="M448" i="9" s="1"/>
  <c r="J491" i="9"/>
  <c r="M491" i="9" s="1"/>
  <c r="J536" i="9"/>
  <c r="M536" i="9" s="1"/>
  <c r="J539" i="9"/>
  <c r="M539" i="9" s="1"/>
  <c r="J579" i="9"/>
  <c r="M579" i="9" s="1"/>
  <c r="J665" i="9"/>
  <c r="M665" i="9" s="1"/>
  <c r="J668" i="9"/>
  <c r="M668" i="9" s="1"/>
  <c r="J727" i="9"/>
  <c r="M727" i="9" s="1"/>
  <c r="J786" i="9"/>
  <c r="M786" i="9" s="1"/>
  <c r="J789" i="9"/>
  <c r="M789" i="9" s="1"/>
  <c r="J792" i="9"/>
  <c r="L792" i="9" s="1"/>
  <c r="J793" i="9"/>
  <c r="M793" i="9" s="1"/>
  <c r="J994" i="9"/>
  <c r="M994" i="9" s="1"/>
  <c r="J1004" i="9"/>
  <c r="M1004" i="9" s="1"/>
  <c r="J1042" i="9"/>
  <c r="M1042" i="9" s="1"/>
  <c r="J1055" i="9"/>
  <c r="M1055" i="9" s="1"/>
  <c r="J1104" i="9"/>
  <c r="L1104" i="9" s="1"/>
  <c r="J1182" i="9"/>
  <c r="M1182" i="9" s="1"/>
  <c r="J1269" i="9"/>
  <c r="M1269" i="9" s="1"/>
  <c r="J1452" i="9"/>
  <c r="L1452" i="9" s="1"/>
  <c r="J41" i="9"/>
  <c r="L41" i="9" s="1"/>
  <c r="J73" i="9"/>
  <c r="L73" i="9" s="1"/>
  <c r="J140" i="9"/>
  <c r="M140" i="9" s="1"/>
  <c r="J141" i="9"/>
  <c r="M141" i="9" s="1"/>
  <c r="J143" i="9"/>
  <c r="L143" i="9" s="1"/>
  <c r="J153" i="9"/>
  <c r="M153" i="9" s="1"/>
  <c r="J204" i="9"/>
  <c r="L204" i="9" s="1"/>
  <c r="J205" i="9"/>
  <c r="M205" i="9" s="1"/>
  <c r="J207" i="9"/>
  <c r="L207" i="9" s="1"/>
  <c r="J231" i="9"/>
  <c r="M231" i="9" s="1"/>
  <c r="J242" i="9"/>
  <c r="J275" i="9"/>
  <c r="M275" i="9" s="1"/>
  <c r="J306" i="9"/>
  <c r="M306" i="9" s="1"/>
  <c r="J321" i="9"/>
  <c r="M321" i="9" s="1"/>
  <c r="J352" i="9"/>
  <c r="M352" i="9" s="1"/>
  <c r="J359" i="9"/>
  <c r="M359" i="9" s="1"/>
  <c r="J375" i="9"/>
  <c r="J407" i="9"/>
  <c r="M407" i="9" s="1"/>
  <c r="J421" i="9"/>
  <c r="J432" i="9"/>
  <c r="M432" i="9" s="1"/>
  <c r="J433" i="9"/>
  <c r="M433" i="9" s="1"/>
  <c r="J434" i="9"/>
  <c r="M434" i="9" s="1"/>
  <c r="J440" i="9"/>
  <c r="M440" i="9" s="1"/>
  <c r="J445" i="9"/>
  <c r="L445" i="9" s="1"/>
  <c r="J498" i="9"/>
  <c r="M498" i="9" s="1"/>
  <c r="J522" i="9"/>
  <c r="M522" i="9" s="1"/>
  <c r="J528" i="9"/>
  <c r="M528" i="9" s="1"/>
  <c r="J540" i="9"/>
  <c r="L540" i="9" s="1"/>
  <c r="J543" i="9"/>
  <c r="M543" i="9" s="1"/>
  <c r="J550" i="9"/>
  <c r="M550" i="9" s="1"/>
  <c r="J628" i="9"/>
  <c r="M628" i="9" s="1"/>
  <c r="J639" i="9"/>
  <c r="M639" i="9" s="1"/>
  <c r="J850" i="9"/>
  <c r="L850" i="9" s="1"/>
  <c r="J970" i="9"/>
  <c r="M970" i="9" s="1"/>
  <c r="J976" i="9"/>
  <c r="L976" i="9" s="1"/>
  <c r="J1030" i="9"/>
  <c r="L1030" i="9" s="1"/>
  <c r="J1336" i="9"/>
  <c r="M1336" i="9" s="1"/>
  <c r="J1354" i="9"/>
  <c r="M1354" i="9" s="1"/>
  <c r="J70" i="9"/>
  <c r="L70" i="9" s="1"/>
  <c r="J115" i="9"/>
  <c r="M115" i="9" s="1"/>
  <c r="J123" i="9"/>
  <c r="L123" i="9" s="1"/>
  <c r="J193" i="9"/>
  <c r="L193" i="9" s="1"/>
  <c r="J210" i="9"/>
  <c r="J213" i="9"/>
  <c r="M213" i="9" s="1"/>
  <c r="J216" i="9"/>
  <c r="M216" i="9" s="1"/>
  <c r="J218" i="9"/>
  <c r="L218" i="9" s="1"/>
  <c r="J221" i="9"/>
  <c r="M221" i="9" s="1"/>
  <c r="J224" i="9"/>
  <c r="M224" i="9" s="1"/>
  <c r="J249" i="9"/>
  <c r="M249" i="9" s="1"/>
  <c r="J259" i="9"/>
  <c r="M259" i="9" s="1"/>
  <c r="J280" i="9"/>
  <c r="J282" i="9"/>
  <c r="L282" i="9" s="1"/>
  <c r="J285" i="9"/>
  <c r="M285" i="9" s="1"/>
  <c r="J288" i="9"/>
  <c r="M288" i="9" s="1"/>
  <c r="J293" i="9"/>
  <c r="M293" i="9" s="1"/>
  <c r="J296" i="9"/>
  <c r="M296" i="9" s="1"/>
  <c r="J300" i="9"/>
  <c r="L300" i="9" s="1"/>
  <c r="J301" i="9"/>
  <c r="M301" i="9" s="1"/>
  <c r="J327" i="9"/>
  <c r="J339" i="9"/>
  <c r="M339" i="9" s="1"/>
  <c r="J341" i="9"/>
  <c r="M341" i="9" s="1"/>
  <c r="J398" i="9"/>
  <c r="M398" i="9" s="1"/>
  <c r="J426" i="9"/>
  <c r="J429" i="9"/>
  <c r="M429" i="9" s="1"/>
  <c r="J431" i="9"/>
  <c r="M431" i="9" s="1"/>
  <c r="J436" i="9"/>
  <c r="M436" i="9" s="1"/>
  <c r="J462" i="9"/>
  <c r="L462" i="9" s="1"/>
  <c r="J496" i="9"/>
  <c r="L496" i="9" s="1"/>
  <c r="J504" i="9"/>
  <c r="M504" i="9" s="1"/>
  <c r="J508" i="9"/>
  <c r="M508" i="9" s="1"/>
  <c r="J512" i="9"/>
  <c r="M512" i="9" s="1"/>
  <c r="J513" i="9"/>
  <c r="M513" i="9" s="1"/>
  <c r="J514" i="9"/>
  <c r="L514" i="9" s="1"/>
  <c r="J520" i="9"/>
  <c r="M520" i="9" s="1"/>
  <c r="J525" i="9"/>
  <c r="J533" i="9"/>
  <c r="J534" i="9"/>
  <c r="M534" i="9" s="1"/>
  <c r="J541" i="9"/>
  <c r="M541" i="9" s="1"/>
  <c r="J542" i="9"/>
  <c r="M542" i="9" s="1"/>
  <c r="J721" i="9"/>
  <c r="L721" i="9" s="1"/>
  <c r="J965" i="9"/>
  <c r="J64" i="9"/>
  <c r="M64" i="9" s="1"/>
  <c r="J48" i="9"/>
  <c r="J56" i="9"/>
  <c r="M56" i="9" s="1"/>
  <c r="J75" i="9"/>
  <c r="M75" i="9" s="1"/>
  <c r="J77" i="9"/>
  <c r="M77" i="9" s="1"/>
  <c r="J91" i="9"/>
  <c r="M91" i="9" s="1"/>
  <c r="J125" i="9"/>
  <c r="M125" i="9" s="1"/>
  <c r="J127" i="9"/>
  <c r="L127" i="9" s="1"/>
  <c r="J190" i="9"/>
  <c r="L190" i="9" s="1"/>
  <c r="J229" i="9"/>
  <c r="M229" i="9" s="1"/>
  <c r="J264" i="9"/>
  <c r="M264" i="9" s="1"/>
  <c r="J268" i="9"/>
  <c r="L268" i="9" s="1"/>
  <c r="J269" i="9"/>
  <c r="M269" i="9" s="1"/>
  <c r="J271" i="9"/>
  <c r="L271" i="9" s="1"/>
  <c r="J272" i="9"/>
  <c r="M272" i="9" s="1"/>
  <c r="J278" i="9"/>
  <c r="M278" i="9" s="1"/>
  <c r="J279" i="9"/>
  <c r="M279" i="9" s="1"/>
  <c r="J313" i="9"/>
  <c r="J390" i="9"/>
  <c r="M390" i="9" s="1"/>
  <c r="J395" i="9"/>
  <c r="M395" i="9" s="1"/>
  <c r="J437" i="9"/>
  <c r="L437" i="9" s="1"/>
  <c r="J454" i="9"/>
  <c r="M454" i="9" s="1"/>
  <c r="J472" i="9"/>
  <c r="L472" i="9" s="1"/>
  <c r="J480" i="9"/>
  <c r="M480" i="9" s="1"/>
  <c r="J481" i="9"/>
  <c r="M481" i="9" s="1"/>
  <c r="J482" i="9"/>
  <c r="M482" i="9" s="1"/>
  <c r="J484" i="9"/>
  <c r="J488" i="9"/>
  <c r="M488" i="9" s="1"/>
  <c r="J490" i="9"/>
  <c r="L490" i="9" s="1"/>
  <c r="J501" i="9"/>
  <c r="L501" i="9" s="1"/>
  <c r="J509" i="9"/>
  <c r="L509" i="9" s="1"/>
  <c r="J511" i="9"/>
  <c r="L511" i="9" s="1"/>
  <c r="J516" i="9"/>
  <c r="L516" i="9" s="1"/>
  <c r="J519" i="9"/>
  <c r="M519" i="9" s="1"/>
  <c r="J611" i="9"/>
  <c r="M611" i="9" s="1"/>
  <c r="J1103" i="9"/>
  <c r="M1103" i="9" s="1"/>
  <c r="J1181" i="9"/>
  <c r="L1181" i="9" s="1"/>
  <c r="J40" i="9"/>
  <c r="M40" i="9" s="1"/>
  <c r="J51" i="9"/>
  <c r="M51" i="9" s="1"/>
  <c r="J52" i="9"/>
  <c r="M52" i="9" s="1"/>
  <c r="J58" i="9"/>
  <c r="L58" i="9" s="1"/>
  <c r="J60" i="9"/>
  <c r="L60" i="9" s="1"/>
  <c r="J62" i="9"/>
  <c r="M62" i="9" s="1"/>
  <c r="J66" i="9"/>
  <c r="M66" i="9" s="1"/>
  <c r="J71" i="9"/>
  <c r="M71" i="9" s="1"/>
  <c r="J80" i="9"/>
  <c r="M80" i="9" s="1"/>
  <c r="J84" i="9"/>
  <c r="M84" i="9" s="1"/>
  <c r="J85" i="9"/>
  <c r="M85" i="9" s="1"/>
  <c r="J87" i="9"/>
  <c r="M87" i="9" s="1"/>
  <c r="J99" i="9"/>
  <c r="M99" i="9" s="1"/>
  <c r="J101" i="9"/>
  <c r="M101" i="9" s="1"/>
  <c r="J109" i="9"/>
  <c r="M109" i="9" s="1"/>
  <c r="J114" i="9"/>
  <c r="L114" i="9" s="1"/>
  <c r="J124" i="9"/>
  <c r="M124" i="9" s="1"/>
  <c r="J134" i="9"/>
  <c r="M134" i="9" s="1"/>
  <c r="J174" i="9"/>
  <c r="M174" i="9" s="1"/>
  <c r="J251" i="9"/>
  <c r="L251" i="9" s="1"/>
  <c r="J256" i="9"/>
  <c r="L256" i="9" s="1"/>
  <c r="J258" i="9"/>
  <c r="L258" i="9" s="1"/>
  <c r="J261" i="9"/>
  <c r="M261" i="9" s="1"/>
  <c r="J289" i="9"/>
  <c r="M289" i="9" s="1"/>
  <c r="J297" i="9"/>
  <c r="L297" i="9" s="1"/>
  <c r="J310" i="9"/>
  <c r="M310" i="9" s="1"/>
  <c r="J351" i="9"/>
  <c r="M351" i="9" s="1"/>
  <c r="J358" i="9"/>
  <c r="L358" i="9" s="1"/>
  <c r="J374" i="9"/>
  <c r="L374" i="9" s="1"/>
  <c r="J446" i="9"/>
  <c r="L446" i="9" s="1"/>
  <c r="J473" i="9"/>
  <c r="M473" i="9" s="1"/>
  <c r="J476" i="9"/>
  <c r="J477" i="9"/>
  <c r="L477" i="9" s="1"/>
  <c r="J479" i="9"/>
  <c r="M479" i="9" s="1"/>
  <c r="J485" i="9"/>
  <c r="L485" i="9" s="1"/>
  <c r="J493" i="9"/>
  <c r="M493" i="9" s="1"/>
  <c r="J502" i="9"/>
  <c r="M502" i="9" s="1"/>
  <c r="J510" i="9"/>
  <c r="M510" i="9" s="1"/>
  <c r="J517" i="9"/>
  <c r="L517" i="9" s="1"/>
  <c r="J877" i="9"/>
  <c r="M877" i="9" s="1"/>
  <c r="J890" i="9"/>
  <c r="M890" i="9" s="1"/>
  <c r="J893" i="9"/>
  <c r="M893" i="9" s="1"/>
  <c r="J1222" i="9"/>
  <c r="M1222" i="9" s="1"/>
  <c r="J1233" i="9"/>
  <c r="L1233" i="9" s="1"/>
  <c r="J1244" i="9"/>
  <c r="J1295" i="9"/>
  <c r="L1295" i="9" s="1"/>
  <c r="J1333" i="9"/>
  <c r="L1333" i="9" s="1"/>
  <c r="J1406" i="9"/>
  <c r="L1406" i="9" s="1"/>
  <c r="J44" i="9"/>
  <c r="L44" i="9" s="1"/>
  <c r="J50" i="9"/>
  <c r="M50" i="9" s="1"/>
  <c r="J54" i="9"/>
  <c r="M54" i="9" s="1"/>
  <c r="J59" i="9"/>
  <c r="M59" i="9" s="1"/>
  <c r="J63" i="9"/>
  <c r="J67" i="9"/>
  <c r="J69" i="9"/>
  <c r="M69" i="9" s="1"/>
  <c r="J72" i="9"/>
  <c r="M72" i="9" s="1"/>
  <c r="J78" i="9"/>
  <c r="L78" i="9" s="1"/>
  <c r="J113" i="9"/>
  <c r="M113" i="9" s="1"/>
  <c r="J150" i="9"/>
  <c r="M150" i="9" s="1"/>
  <c r="J155" i="9"/>
  <c r="M155" i="9" s="1"/>
  <c r="J187" i="9"/>
  <c r="J225" i="9"/>
  <c r="M225" i="9" s="1"/>
  <c r="J253" i="9"/>
  <c r="M253" i="9" s="1"/>
  <c r="J326" i="9"/>
  <c r="L326" i="9" s="1"/>
  <c r="J355" i="9"/>
  <c r="M355" i="9" s="1"/>
  <c r="J363" i="9"/>
  <c r="M363" i="9" s="1"/>
  <c r="J366" i="9"/>
  <c r="L366" i="9" s="1"/>
  <c r="J382" i="9"/>
  <c r="M382" i="9" s="1"/>
  <c r="J403" i="9"/>
  <c r="J411" i="9"/>
  <c r="M411" i="9" s="1"/>
  <c r="J419" i="9"/>
  <c r="M419" i="9" s="1"/>
  <c r="J465" i="9"/>
  <c r="L465" i="9" s="1"/>
  <c r="J471" i="9"/>
  <c r="M471" i="9" s="1"/>
  <c r="J560" i="9"/>
  <c r="M560" i="9" s="1"/>
  <c r="J561" i="9"/>
  <c r="L561" i="9" s="1"/>
  <c r="J562" i="9"/>
  <c r="L562" i="9" s="1"/>
  <c r="J568" i="9"/>
  <c r="M568" i="9" s="1"/>
  <c r="J570" i="9"/>
  <c r="L570" i="9" s="1"/>
  <c r="J576" i="9"/>
  <c r="M576" i="9" s="1"/>
  <c r="J1386" i="9"/>
  <c r="M1386" i="9" s="1"/>
  <c r="J1392" i="9"/>
  <c r="M1392" i="9" s="1"/>
  <c r="J38" i="9"/>
  <c r="M38" i="9" s="1"/>
  <c r="J42" i="9"/>
  <c r="L42" i="9" s="1"/>
  <c r="J43" i="9"/>
  <c r="M43" i="9" s="1"/>
  <c r="J46" i="9"/>
  <c r="M46" i="9" s="1"/>
  <c r="J55" i="9"/>
  <c r="L55" i="9" s="1"/>
  <c r="J74" i="9"/>
  <c r="M74" i="9" s="1"/>
  <c r="J98" i="9"/>
  <c r="M98" i="9" s="1"/>
  <c r="J163" i="9"/>
  <c r="M163" i="9" s="1"/>
  <c r="J171" i="9"/>
  <c r="L171" i="9" s="1"/>
  <c r="J214" i="9"/>
  <c r="M214" i="9" s="1"/>
  <c r="J222" i="9"/>
  <c r="M222" i="9" s="1"/>
  <c r="J265" i="9"/>
  <c r="J315" i="9"/>
  <c r="M315" i="9" s="1"/>
  <c r="J360" i="9"/>
  <c r="M360" i="9" s="1"/>
  <c r="J369" i="9"/>
  <c r="M369" i="9" s="1"/>
  <c r="J387" i="9"/>
  <c r="M387" i="9" s="1"/>
  <c r="J388" i="9"/>
  <c r="L388" i="9" s="1"/>
  <c r="J393" i="9"/>
  <c r="L393" i="9" s="1"/>
  <c r="J394" i="9"/>
  <c r="M394" i="9" s="1"/>
  <c r="J397" i="9"/>
  <c r="J408" i="9"/>
  <c r="M408" i="9" s="1"/>
  <c r="J427" i="9"/>
  <c r="M427" i="9" s="1"/>
  <c r="J438" i="9"/>
  <c r="L438" i="9" s="1"/>
  <c r="J456" i="9"/>
  <c r="M456" i="9" s="1"/>
  <c r="J464" i="9"/>
  <c r="M464" i="9" s="1"/>
  <c r="J468" i="9"/>
  <c r="M468" i="9" s="1"/>
  <c r="J469" i="9"/>
  <c r="L469" i="9" s="1"/>
  <c r="J494" i="9"/>
  <c r="J552" i="9"/>
  <c r="M552" i="9" s="1"/>
  <c r="J553" i="9"/>
  <c r="M553" i="9" s="1"/>
  <c r="J556" i="9"/>
  <c r="L556" i="9" s="1"/>
  <c r="J564" i="9"/>
  <c r="L564" i="9" s="1"/>
  <c r="J1002" i="9"/>
  <c r="L1002" i="9" s="1"/>
  <c r="J1011" i="9"/>
  <c r="M1011" i="9" s="1"/>
  <c r="J1362" i="9"/>
  <c r="L1362" i="9" s="1"/>
  <c r="J1384" i="9"/>
  <c r="L1384" i="9" s="1"/>
  <c r="J34" i="9"/>
  <c r="L34" i="9" s="1"/>
  <c r="J39" i="9"/>
  <c r="M39" i="9" s="1"/>
  <c r="J47" i="9"/>
  <c r="M47" i="9" s="1"/>
  <c r="J57" i="9"/>
  <c r="M57" i="9" s="1"/>
  <c r="J65" i="9"/>
  <c r="M65" i="9" s="1"/>
  <c r="J97" i="9"/>
  <c r="M97" i="9" s="1"/>
  <c r="J156" i="9"/>
  <c r="L156" i="9" s="1"/>
  <c r="J157" i="9"/>
  <c r="M157" i="9" s="1"/>
  <c r="J159" i="9"/>
  <c r="L159" i="9" s="1"/>
  <c r="J183" i="9"/>
  <c r="L183" i="9" s="1"/>
  <c r="J186" i="9"/>
  <c r="L186" i="9" s="1"/>
  <c r="J189" i="9"/>
  <c r="L189" i="9" s="1"/>
  <c r="J192" i="9"/>
  <c r="M192" i="9" s="1"/>
  <c r="J243" i="9"/>
  <c r="M243" i="9" s="1"/>
  <c r="J248" i="9"/>
  <c r="L248" i="9" s="1"/>
  <c r="J350" i="9"/>
  <c r="J354" i="9"/>
  <c r="L354" i="9" s="1"/>
  <c r="J368" i="9"/>
  <c r="M368" i="9" s="1"/>
  <c r="J384" i="9"/>
  <c r="L384" i="9" s="1"/>
  <c r="J392" i="9"/>
  <c r="M392" i="9" s="1"/>
  <c r="J399" i="9"/>
  <c r="M399" i="9" s="1"/>
  <c r="J461" i="9"/>
  <c r="L461" i="9" s="1"/>
  <c r="J463" i="9"/>
  <c r="L463" i="9" s="1"/>
  <c r="J557" i="9"/>
  <c r="L557" i="9" s="1"/>
  <c r="J559" i="9"/>
  <c r="M559" i="9" s="1"/>
  <c r="J565" i="9"/>
  <c r="M565" i="9" s="1"/>
  <c r="J603" i="9"/>
  <c r="L603" i="9" s="1"/>
  <c r="J681" i="9"/>
  <c r="M681" i="9" s="1"/>
  <c r="J785" i="9"/>
  <c r="L785" i="9" s="1"/>
  <c r="J1135" i="9"/>
  <c r="L1135" i="9" s="1"/>
  <c r="J1139" i="9"/>
  <c r="M1139" i="9" s="1"/>
  <c r="J1317" i="9"/>
  <c r="M1317" i="9" s="1"/>
  <c r="J1443" i="9"/>
  <c r="L1443" i="9" s="1"/>
  <c r="J573" i="9"/>
  <c r="M573" i="9" s="1"/>
  <c r="J581" i="9"/>
  <c r="L581" i="9" s="1"/>
  <c r="J583" i="9"/>
  <c r="M583" i="9" s="1"/>
  <c r="J588" i="9"/>
  <c r="L588" i="9" s="1"/>
  <c r="J591" i="9"/>
  <c r="M591" i="9" s="1"/>
  <c r="J597" i="9"/>
  <c r="M597" i="9" s="1"/>
  <c r="J605" i="9"/>
  <c r="L605" i="9" s="1"/>
  <c r="J613" i="9"/>
  <c r="M613" i="9" s="1"/>
  <c r="J615" i="9"/>
  <c r="L615" i="9" s="1"/>
  <c r="J617" i="9"/>
  <c r="M617" i="9" s="1"/>
  <c r="J621" i="9"/>
  <c r="L621" i="9" s="1"/>
  <c r="J632" i="9"/>
  <c r="M632" i="9" s="1"/>
  <c r="J648" i="9"/>
  <c r="M648" i="9" s="1"/>
  <c r="J671" i="9"/>
  <c r="L671" i="9" s="1"/>
  <c r="J703" i="9"/>
  <c r="M703" i="9" s="1"/>
  <c r="J711" i="9"/>
  <c r="M711" i="9" s="1"/>
  <c r="J744" i="9"/>
  <c r="L744" i="9" s="1"/>
  <c r="J768" i="9"/>
  <c r="M768" i="9" s="1"/>
  <c r="J772" i="9"/>
  <c r="L772" i="9" s="1"/>
  <c r="J790" i="9"/>
  <c r="M790" i="9" s="1"/>
  <c r="J828" i="9"/>
  <c r="L828" i="9" s="1"/>
  <c r="J845" i="9"/>
  <c r="M845" i="9" s="1"/>
  <c r="J848" i="9"/>
  <c r="J855" i="9"/>
  <c r="M855" i="9" s="1"/>
  <c r="J858" i="9"/>
  <c r="M858" i="9" s="1"/>
  <c r="J865" i="9"/>
  <c r="M865" i="9" s="1"/>
  <c r="J876" i="9"/>
  <c r="M876" i="9" s="1"/>
  <c r="J880" i="9"/>
  <c r="M880" i="9" s="1"/>
  <c r="J885" i="9"/>
  <c r="M885" i="9" s="1"/>
  <c r="J886" i="9"/>
  <c r="M886" i="9" s="1"/>
  <c r="J904" i="9"/>
  <c r="J907" i="9"/>
  <c r="M907" i="9" s="1"/>
  <c r="J912" i="9"/>
  <c r="L912" i="9" s="1"/>
  <c r="J917" i="9"/>
  <c r="M917" i="9" s="1"/>
  <c r="J928" i="9"/>
  <c r="M928" i="9" s="1"/>
  <c r="J944" i="9"/>
  <c r="M944" i="9" s="1"/>
  <c r="J955" i="9"/>
  <c r="M955" i="9" s="1"/>
  <c r="J963" i="9"/>
  <c r="M963" i="9" s="1"/>
  <c r="J974" i="9"/>
  <c r="M974" i="9" s="1"/>
  <c r="J980" i="9"/>
  <c r="M980" i="9" s="1"/>
  <c r="J999" i="9"/>
  <c r="L999" i="9" s="1"/>
  <c r="J1019" i="9"/>
  <c r="M1019" i="9" s="1"/>
  <c r="J1023" i="9"/>
  <c r="J1031" i="9"/>
  <c r="L1031" i="9" s="1"/>
  <c r="J1049" i="9"/>
  <c r="M1049" i="9" s="1"/>
  <c r="J1062" i="9"/>
  <c r="M1062" i="9" s="1"/>
  <c r="J1074" i="9"/>
  <c r="J1081" i="9"/>
  <c r="M1081" i="9" s="1"/>
  <c r="J1083" i="9"/>
  <c r="M1083" i="9" s="1"/>
  <c r="J1118" i="9"/>
  <c r="M1118" i="9" s="1"/>
  <c r="J1142" i="9"/>
  <c r="L1142" i="9" s="1"/>
  <c r="J1152" i="9"/>
  <c r="M1152" i="9" s="1"/>
  <c r="J1185" i="9"/>
  <c r="L1185" i="9" s="1"/>
  <c r="J1193" i="9"/>
  <c r="L1193" i="9" s="1"/>
  <c r="J1219" i="9"/>
  <c r="J1226" i="9"/>
  <c r="M1226" i="9" s="1"/>
  <c r="J1253" i="9"/>
  <c r="L1253" i="9" s="1"/>
  <c r="J1313" i="9"/>
  <c r="M1313" i="9" s="1"/>
  <c r="J1322" i="9"/>
  <c r="M1322" i="9" s="1"/>
  <c r="J1323" i="9"/>
  <c r="L1323" i="9" s="1"/>
  <c r="J1328" i="9"/>
  <c r="M1328" i="9" s="1"/>
  <c r="J1341" i="9"/>
  <c r="M1341" i="9" s="1"/>
  <c r="J1347" i="9"/>
  <c r="L1347" i="9" s="1"/>
  <c r="J1359" i="9"/>
  <c r="M1359" i="9" s="1"/>
  <c r="J1376" i="9"/>
  <c r="L1376" i="9" s="1"/>
  <c r="J1382" i="9"/>
  <c r="L1382" i="9" s="1"/>
  <c r="J1394" i="9"/>
  <c r="M1394" i="9" s="1"/>
  <c r="J1395" i="9"/>
  <c r="M1395" i="9" s="1"/>
  <c r="J1396" i="9"/>
  <c r="M1396" i="9" s="1"/>
  <c r="J1400" i="9"/>
  <c r="M1400" i="9" s="1"/>
  <c r="J1405" i="9"/>
  <c r="J1411" i="9"/>
  <c r="M1411" i="9" s="1"/>
  <c r="J1419" i="9"/>
  <c r="L1419" i="9" s="1"/>
  <c r="J1504" i="9"/>
  <c r="M1504" i="9" s="1"/>
  <c r="J1523" i="9"/>
  <c r="M1523" i="9" s="1"/>
  <c r="J606" i="9"/>
  <c r="M606" i="9" s="1"/>
  <c r="J614" i="9"/>
  <c r="M614" i="9" s="1"/>
  <c r="J780" i="9"/>
  <c r="M780" i="9" s="1"/>
  <c r="J813" i="9"/>
  <c r="M813" i="9" s="1"/>
  <c r="J816" i="9"/>
  <c r="L816" i="9" s="1"/>
  <c r="J818" i="9"/>
  <c r="L818" i="9" s="1"/>
  <c r="J824" i="9"/>
  <c r="L824" i="9" s="1"/>
  <c r="J837" i="9"/>
  <c r="M837" i="9" s="1"/>
  <c r="J839" i="9"/>
  <c r="M839" i="9" s="1"/>
  <c r="J842" i="9"/>
  <c r="L842" i="9" s="1"/>
  <c r="J846" i="9"/>
  <c r="M846" i="9" s="1"/>
  <c r="J847" i="9"/>
  <c r="M847" i="9" s="1"/>
  <c r="J860" i="9"/>
  <c r="L860" i="9" s="1"/>
  <c r="J882" i="9"/>
  <c r="L882" i="9" s="1"/>
  <c r="J931" i="9"/>
  <c r="L931" i="9" s="1"/>
  <c r="J933" i="9"/>
  <c r="M933" i="9" s="1"/>
  <c r="J960" i="9"/>
  <c r="M960" i="9" s="1"/>
  <c r="J971" i="9"/>
  <c r="M971" i="9" s="1"/>
  <c r="J1007" i="9"/>
  <c r="L1007" i="9" s="1"/>
  <c r="J1026" i="9"/>
  <c r="M1026" i="9" s="1"/>
  <c r="J1033" i="9"/>
  <c r="M1033" i="9" s="1"/>
  <c r="J1058" i="9"/>
  <c r="M1058" i="9" s="1"/>
  <c r="J1067" i="9"/>
  <c r="L1067" i="9" s="1"/>
  <c r="J1089" i="9"/>
  <c r="M1089" i="9" s="1"/>
  <c r="J1098" i="9"/>
  <c r="M1098" i="9" s="1"/>
  <c r="J1107" i="9"/>
  <c r="M1107" i="9" s="1"/>
  <c r="J1136" i="9"/>
  <c r="M1136" i="9" s="1"/>
  <c r="J1184" i="9"/>
  <c r="L1184" i="9" s="1"/>
  <c r="J1202" i="9"/>
  <c r="M1202" i="9" s="1"/>
  <c r="J1213" i="9"/>
  <c r="L1213" i="9" s="1"/>
  <c r="J1250" i="9"/>
  <c r="M1250" i="9" s="1"/>
  <c r="J1275" i="9"/>
  <c r="L1275" i="9" s="1"/>
  <c r="J1285" i="9"/>
  <c r="M1285" i="9" s="1"/>
  <c r="J1318" i="9"/>
  <c r="M1318" i="9" s="1"/>
  <c r="J1337" i="9"/>
  <c r="L1337" i="9" s="1"/>
  <c r="J1410" i="9"/>
  <c r="M1410" i="9" s="1"/>
  <c r="J1424" i="9"/>
  <c r="M1424" i="9" s="1"/>
  <c r="J1428" i="9"/>
  <c r="L1428" i="9" s="1"/>
  <c r="J1436" i="9"/>
  <c r="M1436" i="9" s="1"/>
  <c r="J1446" i="9"/>
  <c r="M1446" i="9" s="1"/>
  <c r="J1454" i="9"/>
  <c r="M1454" i="9" s="1"/>
  <c r="J659" i="9"/>
  <c r="M659" i="9" s="1"/>
  <c r="J666" i="9"/>
  <c r="L666" i="9" s="1"/>
  <c r="J669" i="9"/>
  <c r="J670" i="9"/>
  <c r="M670" i="9" s="1"/>
  <c r="J684" i="9"/>
  <c r="M684" i="9" s="1"/>
  <c r="J709" i="9"/>
  <c r="M709" i="9" s="1"/>
  <c r="J710" i="9"/>
  <c r="M710" i="9" s="1"/>
  <c r="J724" i="9"/>
  <c r="M724" i="9" s="1"/>
  <c r="J794" i="9"/>
  <c r="M794" i="9" s="1"/>
  <c r="J872" i="9"/>
  <c r="L872" i="9" s="1"/>
  <c r="J875" i="9"/>
  <c r="M875" i="9" s="1"/>
  <c r="J902" i="9"/>
  <c r="L902" i="9" s="1"/>
  <c r="J911" i="9"/>
  <c r="M911" i="9" s="1"/>
  <c r="J927" i="9"/>
  <c r="L927" i="9" s="1"/>
  <c r="J930" i="9"/>
  <c r="M930" i="9" s="1"/>
  <c r="J938" i="9"/>
  <c r="L938" i="9" s="1"/>
  <c r="J941" i="9"/>
  <c r="M941" i="9" s="1"/>
  <c r="J943" i="9"/>
  <c r="M943" i="9" s="1"/>
  <c r="J979" i="9"/>
  <c r="J990" i="9"/>
  <c r="M990" i="9" s="1"/>
  <c r="J1010" i="9"/>
  <c r="L1010" i="9" s="1"/>
  <c r="J1012" i="9"/>
  <c r="M1012" i="9" s="1"/>
  <c r="J1018" i="9"/>
  <c r="L1018" i="9" s="1"/>
  <c r="J1073" i="9"/>
  <c r="M1073" i="9" s="1"/>
  <c r="J1091" i="9"/>
  <c r="M1091" i="9" s="1"/>
  <c r="J1101" i="9"/>
  <c r="M1101" i="9" s="1"/>
  <c r="J1117" i="9"/>
  <c r="L1117" i="9" s="1"/>
  <c r="J1129" i="9"/>
  <c r="L1129" i="9" s="1"/>
  <c r="J1141" i="9"/>
  <c r="M1141" i="9" s="1"/>
  <c r="J1159" i="9"/>
  <c r="M1159" i="9" s="1"/>
  <c r="J1170" i="9"/>
  <c r="L1170" i="9" s="1"/>
  <c r="J1174" i="9"/>
  <c r="M1174" i="9" s="1"/>
  <c r="J1205" i="9"/>
  <c r="L1205" i="9" s="1"/>
  <c r="J1208" i="9"/>
  <c r="M1208" i="9" s="1"/>
  <c r="J1210" i="9"/>
  <c r="M1210" i="9" s="1"/>
  <c r="J1274" i="9"/>
  <c r="M1274" i="9" s="1"/>
  <c r="J1302" i="9"/>
  <c r="M1302" i="9" s="1"/>
  <c r="J1307" i="9"/>
  <c r="L1307" i="9" s="1"/>
  <c r="J1342" i="9"/>
  <c r="M1342" i="9" s="1"/>
  <c r="J1375" i="9"/>
  <c r="L1375" i="9" s="1"/>
  <c r="J1526" i="9"/>
  <c r="M1526" i="9" s="1"/>
  <c r="J647" i="9"/>
  <c r="L647" i="9" s="1"/>
  <c r="J652" i="9"/>
  <c r="M652" i="9" s="1"/>
  <c r="J689" i="9"/>
  <c r="M689" i="9" s="1"/>
  <c r="J732" i="9"/>
  <c r="M732" i="9" s="1"/>
  <c r="J743" i="9"/>
  <c r="M743" i="9" s="1"/>
  <c r="J835" i="9"/>
  <c r="M835" i="9" s="1"/>
  <c r="J932" i="9"/>
  <c r="L932" i="9" s="1"/>
  <c r="J937" i="9"/>
  <c r="M937" i="9" s="1"/>
  <c r="J952" i="9"/>
  <c r="M952" i="9" s="1"/>
  <c r="J953" i="9"/>
  <c r="M953" i="9" s="1"/>
  <c r="J957" i="9"/>
  <c r="M957" i="9" s="1"/>
  <c r="J968" i="9"/>
  <c r="L968" i="9" s="1"/>
  <c r="J969" i="9"/>
  <c r="L969" i="9" s="1"/>
  <c r="J987" i="9"/>
  <c r="M987" i="9" s="1"/>
  <c r="J1024" i="9"/>
  <c r="L1024" i="9" s="1"/>
  <c r="J1061" i="9"/>
  <c r="M1061" i="9" s="1"/>
  <c r="J1079" i="9"/>
  <c r="L1079" i="9" s="1"/>
  <c r="J1085" i="9"/>
  <c r="M1085" i="9" s="1"/>
  <c r="J1125" i="9"/>
  <c r="M1125" i="9" s="1"/>
  <c r="J1133" i="9"/>
  <c r="L1133" i="9" s="1"/>
  <c r="J1134" i="9"/>
  <c r="L1134" i="9" s="1"/>
  <c r="J1154" i="9"/>
  <c r="M1154" i="9" s="1"/>
  <c r="J1165" i="9"/>
  <c r="L1165" i="9" s="1"/>
  <c r="J1168" i="9"/>
  <c r="L1168" i="9" s="1"/>
  <c r="J1183" i="9"/>
  <c r="M1183" i="9" s="1"/>
  <c r="J1190" i="9"/>
  <c r="M1190" i="9" s="1"/>
  <c r="J1201" i="9"/>
  <c r="M1201" i="9" s="1"/>
  <c r="J1209" i="9"/>
  <c r="L1209" i="9" s="1"/>
  <c r="J1221" i="9"/>
  <c r="L1221" i="9" s="1"/>
  <c r="J1237" i="9"/>
  <c r="M1237" i="9" s="1"/>
  <c r="J1245" i="9"/>
  <c r="M1245" i="9" s="1"/>
  <c r="J1289" i="9"/>
  <c r="M1289" i="9" s="1"/>
  <c r="J1292" i="9"/>
  <c r="L1292" i="9" s="1"/>
  <c r="J1420" i="9"/>
  <c r="J1426" i="9"/>
  <c r="M1426" i="9" s="1"/>
  <c r="J1438" i="9"/>
  <c r="M1438" i="9" s="1"/>
  <c r="J1444" i="9"/>
  <c r="M1444" i="9" s="1"/>
  <c r="J1482" i="9"/>
  <c r="M1482" i="9" s="1"/>
  <c r="J1495" i="9"/>
  <c r="L1495" i="9" s="1"/>
  <c r="J1501" i="9"/>
  <c r="L1501" i="9" s="1"/>
  <c r="J1514" i="9"/>
  <c r="M1514" i="9" s="1"/>
  <c r="J677" i="9"/>
  <c r="M677" i="9" s="1"/>
  <c r="J683" i="9"/>
  <c r="M683" i="9" s="1"/>
  <c r="J690" i="9"/>
  <c r="M690" i="9" s="1"/>
  <c r="J693" i="9"/>
  <c r="M693" i="9" s="1"/>
  <c r="J694" i="9"/>
  <c r="M694" i="9" s="1"/>
  <c r="J717" i="9"/>
  <c r="L717" i="9" s="1"/>
  <c r="J718" i="9"/>
  <c r="L718" i="9" s="1"/>
  <c r="J722" i="9"/>
  <c r="M722" i="9" s="1"/>
  <c r="J723" i="9"/>
  <c r="J748" i="9"/>
  <c r="J756" i="9"/>
  <c r="L756" i="9" s="1"/>
  <c r="J764" i="9"/>
  <c r="M764" i="9" s="1"/>
  <c r="J801" i="9"/>
  <c r="L801" i="9" s="1"/>
  <c r="J829" i="9"/>
  <c r="L829" i="9" s="1"/>
  <c r="J851" i="9"/>
  <c r="M851" i="9" s="1"/>
  <c r="J856" i="9"/>
  <c r="M856" i="9" s="1"/>
  <c r="J888" i="9"/>
  <c r="L888" i="9" s="1"/>
  <c r="J891" i="9"/>
  <c r="M891" i="9" s="1"/>
  <c r="J948" i="9"/>
  <c r="L948" i="9" s="1"/>
  <c r="J964" i="9"/>
  <c r="M964" i="9" s="1"/>
  <c r="J995" i="9"/>
  <c r="M995" i="9" s="1"/>
  <c r="J1000" i="9"/>
  <c r="L1000" i="9" s="1"/>
  <c r="J1003" i="9"/>
  <c r="J1029" i="9"/>
  <c r="M1029" i="9" s="1"/>
  <c r="J1032" i="9"/>
  <c r="M1032" i="9" s="1"/>
  <c r="J1043" i="9"/>
  <c r="M1043" i="9" s="1"/>
  <c r="J1044" i="9"/>
  <c r="M1044" i="9" s="1"/>
  <c r="J1051" i="9"/>
  <c r="M1051" i="9" s="1"/>
  <c r="J1054" i="9"/>
  <c r="L1054" i="9" s="1"/>
  <c r="J1082" i="9"/>
  <c r="L1082" i="9" s="1"/>
  <c r="J1123" i="9"/>
  <c r="L1123" i="9" s="1"/>
  <c r="J1140" i="9"/>
  <c r="L1140" i="9" s="1"/>
  <c r="J1148" i="9"/>
  <c r="M1148" i="9" s="1"/>
  <c r="J1151" i="9"/>
  <c r="M1151" i="9" s="1"/>
  <c r="J1191" i="9"/>
  <c r="L1191" i="9" s="1"/>
  <c r="J1194" i="9"/>
  <c r="L1194" i="9" s="1"/>
  <c r="J1227" i="9"/>
  <c r="M1227" i="9" s="1"/>
  <c r="J1228" i="9"/>
  <c r="L1228" i="9" s="1"/>
  <c r="J1231" i="9"/>
  <c r="L1231" i="9" s="1"/>
  <c r="J1232" i="9"/>
  <c r="M1232" i="9" s="1"/>
  <c r="J1251" i="9"/>
  <c r="M1251" i="9" s="1"/>
  <c r="J1262" i="9"/>
  <c r="M1262" i="9" s="1"/>
  <c r="J1287" i="9"/>
  <c r="M1287" i="9" s="1"/>
  <c r="J1291" i="9"/>
  <c r="M1291" i="9" s="1"/>
  <c r="J1301" i="9"/>
  <c r="M1301" i="9" s="1"/>
  <c r="J1360" i="9"/>
  <c r="L1360" i="9" s="1"/>
  <c r="J1370" i="9"/>
  <c r="J1476" i="9"/>
  <c r="L1476" i="9" s="1"/>
  <c r="J1480" i="9"/>
  <c r="L1480" i="9" s="1"/>
  <c r="J1509" i="9"/>
  <c r="L1509" i="9" s="1"/>
  <c r="J1520" i="9"/>
  <c r="M1520" i="9" s="1"/>
  <c r="J1530" i="9"/>
  <c r="M1530" i="9" s="1"/>
  <c r="J608" i="9"/>
  <c r="M608" i="9" s="1"/>
  <c r="J649" i="9"/>
  <c r="M649" i="9" s="1"/>
  <c r="J730" i="9"/>
  <c r="L730" i="9" s="1"/>
  <c r="J734" i="9"/>
  <c r="M734" i="9" s="1"/>
  <c r="J819" i="9"/>
  <c r="J840" i="9"/>
  <c r="M840" i="9" s="1"/>
  <c r="J859" i="9"/>
  <c r="L859" i="9" s="1"/>
  <c r="J861" i="9"/>
  <c r="M861" i="9" s="1"/>
  <c r="J1008" i="9"/>
  <c r="M1008" i="9" s="1"/>
  <c r="J1053" i="9"/>
  <c r="L1053" i="9" s="1"/>
  <c r="J1077" i="9"/>
  <c r="L1077" i="9" s="1"/>
  <c r="J1099" i="9"/>
  <c r="M1099" i="9" s="1"/>
  <c r="J1111" i="9"/>
  <c r="M1111" i="9" s="1"/>
  <c r="J1120" i="9"/>
  <c r="M1120" i="9" s="1"/>
  <c r="J1173" i="9"/>
  <c r="M1173" i="9" s="1"/>
  <c r="J1199" i="9"/>
  <c r="M1199" i="9" s="1"/>
  <c r="J1214" i="9"/>
  <c r="M1214" i="9" s="1"/>
  <c r="J1238" i="9"/>
  <c r="M1238" i="9" s="1"/>
  <c r="J1240" i="9"/>
  <c r="M1240" i="9" s="1"/>
  <c r="J1259" i="9"/>
  <c r="M1259" i="9" s="1"/>
  <c r="J1261" i="9"/>
  <c r="J1270" i="9"/>
  <c r="M1270" i="9" s="1"/>
  <c r="J1299" i="9"/>
  <c r="M1299" i="9" s="1"/>
  <c r="J1311" i="9"/>
  <c r="M1311" i="9" s="1"/>
  <c r="J1338" i="9"/>
  <c r="M1338" i="9" s="1"/>
  <c r="J1408" i="9"/>
  <c r="L1408" i="9" s="1"/>
  <c r="J1468" i="9"/>
  <c r="J1492" i="9"/>
  <c r="L1492" i="9" s="1"/>
  <c r="J1512" i="9"/>
  <c r="M1512" i="9" s="1"/>
  <c r="J584" i="9"/>
  <c r="M584" i="9" s="1"/>
  <c r="J585" i="9"/>
  <c r="M585" i="9" s="1"/>
  <c r="J592" i="9"/>
  <c r="M592" i="9" s="1"/>
  <c r="J593" i="9"/>
  <c r="M593" i="9" s="1"/>
  <c r="J594" i="9"/>
  <c r="M594" i="9" s="1"/>
  <c r="J600" i="9"/>
  <c r="M600" i="9" s="1"/>
  <c r="J602" i="9"/>
  <c r="L602" i="9" s="1"/>
  <c r="J616" i="9"/>
  <c r="L616" i="9" s="1"/>
  <c r="J620" i="9"/>
  <c r="L620" i="9" s="1"/>
  <c r="J624" i="9"/>
  <c r="L624" i="9" s="1"/>
  <c r="J629" i="9"/>
  <c r="L629" i="9" s="1"/>
  <c r="J636" i="9"/>
  <c r="M636" i="9" s="1"/>
  <c r="J644" i="9"/>
  <c r="M644" i="9" s="1"/>
  <c r="J663" i="9"/>
  <c r="M663" i="9" s="1"/>
  <c r="J741" i="9"/>
  <c r="L741" i="9" s="1"/>
  <c r="J742" i="9"/>
  <c r="J745" i="9"/>
  <c r="M745" i="9" s="1"/>
  <c r="J747" i="9"/>
  <c r="L747" i="9" s="1"/>
  <c r="J750" i="9"/>
  <c r="L750" i="9" s="1"/>
  <c r="J754" i="9"/>
  <c r="M754" i="9" s="1"/>
  <c r="J758" i="9"/>
  <c r="M758" i="9" s="1"/>
  <c r="J761" i="9"/>
  <c r="M761" i="9" s="1"/>
  <c r="J765" i="9"/>
  <c r="L765" i="9" s="1"/>
  <c r="J811" i="9"/>
  <c r="J832" i="9"/>
  <c r="L832" i="9" s="1"/>
  <c r="J834" i="9"/>
  <c r="M834" i="9" s="1"/>
  <c r="J866" i="9"/>
  <c r="M866" i="9" s="1"/>
  <c r="J869" i="9"/>
  <c r="M869" i="9" s="1"/>
  <c r="J915" i="9"/>
  <c r="M915" i="9" s="1"/>
  <c r="J923" i="9"/>
  <c r="L923" i="9" s="1"/>
  <c r="J958" i="9"/>
  <c r="M958" i="9" s="1"/>
  <c r="J966" i="9"/>
  <c r="L966" i="9" s="1"/>
  <c r="J984" i="9"/>
  <c r="M984" i="9" s="1"/>
  <c r="J985" i="9"/>
  <c r="L985" i="9" s="1"/>
  <c r="J1037" i="9"/>
  <c r="M1037" i="9" s="1"/>
  <c r="J1056" i="9"/>
  <c r="M1056" i="9" s="1"/>
  <c r="J1063" i="9"/>
  <c r="L1063" i="9" s="1"/>
  <c r="J1088" i="9"/>
  <c r="M1088" i="9" s="1"/>
  <c r="J1093" i="9"/>
  <c r="M1093" i="9" s="1"/>
  <c r="J1096" i="9"/>
  <c r="L1096" i="9" s="1"/>
  <c r="J1102" i="9"/>
  <c r="L1102" i="9" s="1"/>
  <c r="J1109" i="9"/>
  <c r="M1109" i="9" s="1"/>
  <c r="J1114" i="9"/>
  <c r="L1114" i="9" s="1"/>
  <c r="J1119" i="9"/>
  <c r="L1119" i="9" s="1"/>
  <c r="J1122" i="9"/>
  <c r="L1122" i="9" s="1"/>
  <c r="J1127" i="9"/>
  <c r="M1127" i="9" s="1"/>
  <c r="J1150" i="9"/>
  <c r="L1150" i="9" s="1"/>
  <c r="J1163" i="9"/>
  <c r="J1189" i="9"/>
  <c r="M1189" i="9" s="1"/>
  <c r="J1249" i="9"/>
  <c r="M1249" i="9" s="1"/>
  <c r="J1266" i="9"/>
  <c r="L1266" i="9" s="1"/>
  <c r="J1276" i="9"/>
  <c r="M1276" i="9" s="1"/>
  <c r="J1279" i="9"/>
  <c r="M1279" i="9" s="1"/>
  <c r="J1281" i="9"/>
  <c r="M1281" i="9" s="1"/>
  <c r="J1319" i="9"/>
  <c r="M1319" i="9" s="1"/>
  <c r="J1329" i="9"/>
  <c r="M1329" i="9" s="1"/>
  <c r="J1332" i="9"/>
  <c r="L1332" i="9" s="1"/>
  <c r="J1350" i="9"/>
  <c r="L1350" i="9" s="1"/>
  <c r="J1351" i="9"/>
  <c r="M1351" i="9" s="1"/>
  <c r="J1357" i="9"/>
  <c r="L1357" i="9" s="1"/>
  <c r="J1425" i="9"/>
  <c r="M1425" i="9" s="1"/>
  <c r="J1434" i="9"/>
  <c r="L1434" i="9" s="1"/>
  <c r="J1461" i="9"/>
  <c r="L1461" i="9" s="1"/>
  <c r="J1498" i="9"/>
  <c r="L1498" i="9" s="1"/>
  <c r="M34" i="9"/>
  <c r="L39" i="9"/>
  <c r="G10" i="4"/>
  <c r="N10" i="4" s="1"/>
  <c r="G10" i="3"/>
  <c r="M10" i="3" s="1"/>
  <c r="K1438" i="9"/>
  <c r="K1353" i="9"/>
  <c r="K1472" i="9"/>
  <c r="K1477" i="9"/>
  <c r="K1485" i="9"/>
  <c r="K1445" i="9"/>
  <c r="K1504" i="9"/>
  <c r="K1328" i="9"/>
  <c r="K1305" i="9"/>
  <c r="K1248" i="9"/>
  <c r="K1324" i="9"/>
  <c r="K1034" i="9"/>
  <c r="K953" i="9"/>
  <c r="K1281" i="9"/>
  <c r="K783" i="9"/>
  <c r="K812" i="9"/>
  <c r="K1288" i="9"/>
  <c r="K1032" i="9"/>
  <c r="K914" i="9"/>
  <c r="K1023" i="9"/>
  <c r="K645" i="9"/>
  <c r="K703" i="9"/>
  <c r="K660" i="9"/>
  <c r="K471" i="9"/>
  <c r="K590" i="9"/>
  <c r="K458" i="9"/>
  <c r="K434" i="9"/>
  <c r="K325" i="9"/>
  <c r="K130" i="9"/>
  <c r="K252" i="9"/>
  <c r="K124" i="9"/>
  <c r="K238" i="9"/>
  <c r="K440" i="9"/>
  <c r="K131" i="9"/>
  <c r="K120" i="9"/>
  <c r="K341" i="9"/>
  <c r="K43" i="9"/>
  <c r="K104" i="9"/>
  <c r="K1468" i="9"/>
  <c r="K1493" i="9"/>
  <c r="K1474" i="9"/>
  <c r="K1458" i="9"/>
  <c r="K1455" i="9"/>
  <c r="K1254" i="9"/>
  <c r="K1169" i="9"/>
  <c r="K1089" i="9"/>
  <c r="K1330" i="9"/>
  <c r="K1071" i="9"/>
  <c r="K1188" i="9"/>
  <c r="K907" i="9"/>
  <c r="K835" i="9"/>
  <c r="K1147" i="9"/>
  <c r="K1125" i="9"/>
  <c r="K1100" i="9"/>
  <c r="K847" i="9"/>
  <c r="K845" i="9"/>
  <c r="K962" i="9"/>
  <c r="K1157" i="9"/>
  <c r="K965" i="9"/>
  <c r="K699" i="9"/>
  <c r="K701" i="9"/>
  <c r="K751" i="9"/>
  <c r="K604" i="9"/>
  <c r="K476" i="9"/>
  <c r="K652" i="9"/>
  <c r="K619" i="9"/>
  <c r="K533" i="9"/>
  <c r="K493" i="9"/>
  <c r="K381" i="9"/>
  <c r="K352" i="9"/>
  <c r="K180" i="9"/>
  <c r="K249" i="9"/>
  <c r="K153" i="9"/>
  <c r="K310" i="9"/>
  <c r="K267" i="9"/>
  <c r="K520" i="9"/>
  <c r="K47" i="9"/>
  <c r="K253" i="9"/>
  <c r="K376" i="9"/>
  <c r="K56" i="9"/>
  <c r="L36" i="9"/>
  <c r="L200" i="9"/>
  <c r="M41" i="9"/>
  <c r="L13" i="3"/>
  <c r="D63" i="14"/>
  <c r="D55" i="14"/>
  <c r="J31" i="14"/>
  <c r="L30" i="14"/>
  <c r="D30" i="14"/>
  <c r="F29" i="14"/>
  <c r="H28" i="14"/>
  <c r="J27" i="14"/>
  <c r="L26" i="14"/>
  <c r="D26" i="14"/>
  <c r="F25" i="14"/>
  <c r="H24" i="14"/>
  <c r="J23" i="14"/>
  <c r="L22" i="14"/>
  <c r="D22" i="14"/>
  <c r="F21" i="14"/>
  <c r="H20" i="14"/>
  <c r="J19" i="14"/>
  <c r="I31" i="14"/>
  <c r="K30" i="14"/>
  <c r="C30" i="14"/>
  <c r="E29" i="14"/>
  <c r="G28" i="14"/>
  <c r="I27" i="14"/>
  <c r="K26" i="14"/>
  <c r="C26" i="14"/>
  <c r="E25" i="14"/>
  <c r="G24" i="14"/>
  <c r="I23" i="14"/>
  <c r="K22" i="14"/>
  <c r="C22" i="14"/>
  <c r="E21" i="14"/>
  <c r="G20" i="14"/>
  <c r="I19" i="14"/>
  <c r="C14" i="14"/>
  <c r="D57" i="14"/>
  <c r="H31" i="14"/>
  <c r="J30" i="14"/>
  <c r="L29" i="14"/>
  <c r="D29" i="14"/>
  <c r="F28" i="14"/>
  <c r="H27" i="14"/>
  <c r="J26" i="14"/>
  <c r="L25" i="14"/>
  <c r="D25" i="14"/>
  <c r="F24" i="14"/>
  <c r="H23" i="14"/>
  <c r="J22" i="14"/>
  <c r="L21" i="14"/>
  <c r="D21" i="14"/>
  <c r="F20" i="14"/>
  <c r="H19" i="14"/>
  <c r="C13" i="14"/>
  <c r="D54" i="14"/>
  <c r="G31" i="14"/>
  <c r="I30" i="14"/>
  <c r="K29" i="14"/>
  <c r="C29" i="14"/>
  <c r="E28" i="14"/>
  <c r="G27" i="14"/>
  <c r="I26" i="14"/>
  <c r="K25" i="14"/>
  <c r="C25" i="14"/>
  <c r="E24" i="14"/>
  <c r="G23" i="14"/>
  <c r="I22" i="14"/>
  <c r="K21" i="14"/>
  <c r="C21" i="14"/>
  <c r="E20" i="14"/>
  <c r="G19" i="14"/>
  <c r="F31" i="14"/>
  <c r="H30" i="14"/>
  <c r="J29" i="14"/>
  <c r="L28" i="14"/>
  <c r="D28" i="14"/>
  <c r="F27" i="14"/>
  <c r="H26" i="14"/>
  <c r="J25" i="14"/>
  <c r="L24" i="14"/>
  <c r="D24" i="14"/>
  <c r="F23" i="14"/>
  <c r="H22" i="14"/>
  <c r="J21" i="14"/>
  <c r="L20" i="14"/>
  <c r="D20" i="14"/>
  <c r="F19" i="14"/>
  <c r="E31" i="14"/>
  <c r="G30" i="14"/>
  <c r="I29" i="14"/>
  <c r="K28" i="14"/>
  <c r="C28" i="14"/>
  <c r="E27" i="14"/>
  <c r="G26" i="14"/>
  <c r="I25" i="14"/>
  <c r="K24" i="14"/>
  <c r="C24" i="14"/>
  <c r="E23" i="14"/>
  <c r="G22" i="14"/>
  <c r="I21" i="14"/>
  <c r="K20" i="14"/>
  <c r="C20" i="14"/>
  <c r="E19" i="14"/>
  <c r="D61" i="14"/>
  <c r="D53" i="14"/>
  <c r="L31" i="14"/>
  <c r="D31" i="14"/>
  <c r="F30" i="14"/>
  <c r="H29" i="14"/>
  <c r="J28" i="14"/>
  <c r="L27" i="14"/>
  <c r="D27" i="14"/>
  <c r="F26" i="14"/>
  <c r="H25" i="14"/>
  <c r="J24" i="14"/>
  <c r="L23" i="14"/>
  <c r="D23" i="14"/>
  <c r="F22" i="14"/>
  <c r="H21" i="14"/>
  <c r="J20" i="14"/>
  <c r="L19" i="14"/>
  <c r="D19" i="14"/>
  <c r="K31" i="14"/>
  <c r="C31" i="14"/>
  <c r="E30" i="14"/>
  <c r="G29" i="14"/>
  <c r="I28" i="14"/>
  <c r="K27" i="14"/>
  <c r="C27" i="14"/>
  <c r="E26" i="14"/>
  <c r="G25" i="14"/>
  <c r="I24" i="14"/>
  <c r="K23" i="14"/>
  <c r="C23" i="14"/>
  <c r="E22" i="14"/>
  <c r="G21" i="14"/>
  <c r="I20" i="14"/>
  <c r="K19" i="14"/>
  <c r="C19" i="14"/>
  <c r="J76" i="9"/>
  <c r="J90" i="9"/>
  <c r="J94" i="9"/>
  <c r="J100" i="9"/>
  <c r="J196" i="9"/>
  <c r="J228" i="9"/>
  <c r="J244" i="9"/>
  <c r="J270" i="9"/>
  <c r="J292" i="9"/>
  <c r="J320" i="9"/>
  <c r="E14" i="13"/>
  <c r="C48" i="13" s="1"/>
  <c r="C55" i="13"/>
  <c r="E11" i="13"/>
  <c r="C45" i="13" s="1"/>
  <c r="E45" i="13" s="1"/>
  <c r="F45" i="13" s="1"/>
  <c r="E10" i="13"/>
  <c r="C44" i="13" s="1"/>
  <c r="E44" i="13" s="1"/>
  <c r="F44" i="13" s="1"/>
  <c r="E15" i="13"/>
  <c r="C49" i="13" s="1"/>
  <c r="E7" i="13"/>
  <c r="C41" i="13" s="1"/>
  <c r="E16" i="13"/>
  <c r="C50" i="13" s="1"/>
  <c r="E50" i="13" s="1"/>
  <c r="F50" i="13" s="1"/>
  <c r="E13" i="13"/>
  <c r="C47" i="13" s="1"/>
  <c r="E47" i="13" s="1"/>
  <c r="E12" i="13"/>
  <c r="C46" i="13" s="1"/>
  <c r="E8" i="13"/>
  <c r="C42" i="13" s="1"/>
  <c r="E42" i="13" s="1"/>
  <c r="D11" i="10"/>
  <c r="F11" i="10" s="1"/>
  <c r="G11" i="10" s="1"/>
  <c r="D9" i="10"/>
  <c r="F9" i="10" s="1"/>
  <c r="G9" i="10" s="1"/>
  <c r="E9" i="13"/>
  <c r="C43" i="13" s="1"/>
  <c r="E43" i="13" s="1"/>
  <c r="F10" i="3"/>
  <c r="F10" i="4"/>
  <c r="K1457" i="9"/>
  <c r="K1440" i="9"/>
  <c r="K1399" i="9"/>
  <c r="K1342" i="9"/>
  <c r="K1301" i="9"/>
  <c r="K1526" i="9"/>
  <c r="L1526" i="9" s="1"/>
  <c r="K1250" i="9"/>
  <c r="K1121" i="9"/>
  <c r="K1422" i="9"/>
  <c r="K1249" i="9"/>
  <c r="K1410" i="9"/>
  <c r="K1522" i="9"/>
  <c r="K1118" i="9"/>
  <c r="K1363" i="9"/>
  <c r="K865" i="9"/>
  <c r="K1128" i="9"/>
  <c r="K870" i="9"/>
  <c r="K1027" i="9"/>
  <c r="K1322" i="9"/>
  <c r="K1196" i="9"/>
  <c r="K1151" i="9"/>
  <c r="K1076" i="9"/>
  <c r="K688" i="9"/>
  <c r="K677" i="9"/>
  <c r="K795" i="9"/>
  <c r="K735" i="9"/>
  <c r="K1195" i="9"/>
  <c r="K559" i="9"/>
  <c r="K551" i="9"/>
  <c r="K636" i="9"/>
  <c r="K548" i="9"/>
  <c r="K532" i="9"/>
  <c r="K412" i="9"/>
  <c r="K449" i="9"/>
  <c r="K385" i="9"/>
  <c r="K622" i="9"/>
  <c r="K491" i="9"/>
  <c r="K522" i="9"/>
  <c r="K506" i="9"/>
  <c r="K239" i="9"/>
  <c r="K103" i="9"/>
  <c r="K87" i="9"/>
  <c r="K308" i="9"/>
  <c r="K148" i="9"/>
  <c r="K132" i="9"/>
  <c r="K185" i="9"/>
  <c r="K169" i="9"/>
  <c r="K137" i="9"/>
  <c r="K302" i="9"/>
  <c r="K150" i="9"/>
  <c r="K7" i="6"/>
  <c r="J10" i="6"/>
  <c r="G6" i="3"/>
  <c r="M6" i="3" s="1"/>
  <c r="F9" i="4"/>
  <c r="I13" i="3"/>
  <c r="F8" i="4"/>
  <c r="G9" i="4"/>
  <c r="N9" i="4" s="1"/>
  <c r="L11" i="4"/>
  <c r="M11" i="4" s="1"/>
  <c r="M13" i="4" s="1"/>
  <c r="E15" i="7"/>
  <c r="F23" i="9"/>
  <c r="K178" i="9" s="1"/>
  <c r="J89" i="9"/>
  <c r="J103" i="9"/>
  <c r="J106" i="9"/>
  <c r="J110" i="9"/>
  <c r="J116" i="9"/>
  <c r="J117" i="9"/>
  <c r="J130" i="9"/>
  <c r="J133" i="9"/>
  <c r="J146" i="9"/>
  <c r="J169" i="9"/>
  <c r="J199" i="9"/>
  <c r="J241" i="9"/>
  <c r="J247" i="9"/>
  <c r="K261" i="9"/>
  <c r="J294" i="9"/>
  <c r="J295" i="9"/>
  <c r="J325" i="9"/>
  <c r="J335" i="9"/>
  <c r="M375" i="9"/>
  <c r="M561" i="9"/>
  <c r="M393" i="9"/>
  <c r="L502" i="9"/>
  <c r="F12" i="3"/>
  <c r="J105" i="9"/>
  <c r="J119" i="9"/>
  <c r="J129" i="9"/>
  <c r="J132" i="9"/>
  <c r="J135" i="9"/>
  <c r="J145" i="9"/>
  <c r="J162" i="9"/>
  <c r="J166" i="9"/>
  <c r="J172" i="9"/>
  <c r="J175" i="9"/>
  <c r="J182" i="9"/>
  <c r="J188" i="9"/>
  <c r="J209" i="9"/>
  <c r="J217" i="9"/>
  <c r="J220" i="9"/>
  <c r="J234" i="9"/>
  <c r="J238" i="9"/>
  <c r="J250" i="9"/>
  <c r="J257" i="9"/>
  <c r="J260" i="9"/>
  <c r="J274" i="9"/>
  <c r="J281" i="9"/>
  <c r="J284" i="9"/>
  <c r="J311" i="9"/>
  <c r="L375" i="9"/>
  <c r="M227" i="9"/>
  <c r="L227" i="9"/>
  <c r="F7" i="4"/>
  <c r="J11" i="6"/>
  <c r="G12" i="3"/>
  <c r="M12" i="3" s="1"/>
  <c r="J68" i="9"/>
  <c r="J82" i="9"/>
  <c r="J86" i="9"/>
  <c r="J92" i="9"/>
  <c r="J93" i="9"/>
  <c r="J126" i="9"/>
  <c r="J138" i="9"/>
  <c r="J142" i="9"/>
  <c r="J149" i="9"/>
  <c r="J151" i="9"/>
  <c r="J161" i="9"/>
  <c r="J185" i="9"/>
  <c r="J191" i="9"/>
  <c r="J202" i="9"/>
  <c r="J206" i="9"/>
  <c r="J223" i="9"/>
  <c r="J262" i="9"/>
  <c r="J263" i="9"/>
  <c r="J286" i="9"/>
  <c r="J287" i="9"/>
  <c r="J298" i="9"/>
  <c r="J302" i="9"/>
  <c r="J305" i="9"/>
  <c r="J308" i="9"/>
  <c r="J328" i="9"/>
  <c r="J344" i="9"/>
  <c r="J381" i="9"/>
  <c r="J7" i="6"/>
  <c r="K11" i="6"/>
  <c r="F11" i="3"/>
  <c r="J95" i="9"/>
  <c r="J102" i="9"/>
  <c r="J108" i="9"/>
  <c r="J111" i="9"/>
  <c r="J122" i="9"/>
  <c r="J148" i="9"/>
  <c r="J154" i="9"/>
  <c r="J158" i="9"/>
  <c r="J178" i="9"/>
  <c r="J201" i="9"/>
  <c r="J212" i="9"/>
  <c r="K288" i="9"/>
  <c r="J314" i="9"/>
  <c r="J323" i="9"/>
  <c r="J343" i="9"/>
  <c r="J347" i="9"/>
  <c r="J349" i="9"/>
  <c r="J365" i="9"/>
  <c r="L480" i="9"/>
  <c r="M514" i="9"/>
  <c r="M515" i="9"/>
  <c r="D35" i="13"/>
  <c r="D34" i="13"/>
  <c r="D31" i="13"/>
  <c r="D10" i="10"/>
  <c r="F10" i="10" s="1"/>
  <c r="G10" i="10" s="1"/>
  <c r="D32" i="13"/>
  <c r="D33" i="13"/>
  <c r="M180" i="9"/>
  <c r="K426" i="9"/>
  <c r="E26" i="13"/>
  <c r="D53" i="13" s="1"/>
  <c r="D55" i="13"/>
  <c r="E23" i="13"/>
  <c r="D51" i="13" s="1"/>
  <c r="D54" i="13" s="1"/>
  <c r="E22" i="13"/>
  <c r="D46" i="13" s="1"/>
  <c r="D6" i="10"/>
  <c r="F6" i="10" s="1"/>
  <c r="E25" i="13"/>
  <c r="D48" i="13" s="1"/>
  <c r="E24" i="13"/>
  <c r="D52" i="13" s="1"/>
  <c r="E21" i="13"/>
  <c r="D49" i="13" s="1"/>
  <c r="J81" i="9"/>
  <c r="J118" i="9"/>
  <c r="J121" i="9"/>
  <c r="J137" i="9"/>
  <c r="J164" i="9"/>
  <c r="J165" i="9"/>
  <c r="J177" i="9"/>
  <c r="J181" i="9"/>
  <c r="J194" i="9"/>
  <c r="J198" i="9"/>
  <c r="J215" i="9"/>
  <c r="J226" i="9"/>
  <c r="J230" i="9"/>
  <c r="J233" i="9"/>
  <c r="J236" i="9"/>
  <c r="J237" i="9"/>
  <c r="J239" i="9"/>
  <c r="J246" i="9"/>
  <c r="J252" i="9"/>
  <c r="J254" i="9"/>
  <c r="J255" i="9"/>
  <c r="J266" i="9"/>
  <c r="J273" i="9"/>
  <c r="J276" i="9"/>
  <c r="J277" i="9"/>
  <c r="J290" i="9"/>
  <c r="J319" i="9"/>
  <c r="M384" i="9"/>
  <c r="K392" i="9"/>
  <c r="M511" i="9"/>
  <c r="M582" i="9"/>
  <c r="L614" i="9"/>
  <c r="M798" i="9"/>
  <c r="J322" i="9"/>
  <c r="J353" i="9"/>
  <c r="J372" i="9"/>
  <c r="J401" i="9"/>
  <c r="J424" i="9"/>
  <c r="J425" i="9"/>
  <c r="J521" i="9"/>
  <c r="J569" i="9"/>
  <c r="J623" i="9"/>
  <c r="J345" i="9"/>
  <c r="J346" i="9"/>
  <c r="J356" i="9"/>
  <c r="J409" i="9"/>
  <c r="J417" i="9"/>
  <c r="J441" i="9"/>
  <c r="J489" i="9"/>
  <c r="L498" i="9"/>
  <c r="J524" i="9"/>
  <c r="J558" i="9"/>
  <c r="J596" i="9"/>
  <c r="J622" i="9"/>
  <c r="J316" i="9"/>
  <c r="J330" i="9"/>
  <c r="J337" i="9"/>
  <c r="J338" i="9"/>
  <c r="J362" i="9"/>
  <c r="J367" i="9"/>
  <c r="J377" i="9"/>
  <c r="J383" i="9"/>
  <c r="J396" i="9"/>
  <c r="J406" i="9"/>
  <c r="J414" i="9"/>
  <c r="J428" i="9"/>
  <c r="J444" i="9"/>
  <c r="J450" i="9"/>
  <c r="J487" i="9"/>
  <c r="J492" i="9"/>
  <c r="J497" i="9"/>
  <c r="J529" i="9"/>
  <c r="J530" i="9"/>
  <c r="J567" i="9"/>
  <c r="J572" i="9"/>
  <c r="J577" i="9"/>
  <c r="J578" i="9"/>
  <c r="J590" i="9"/>
  <c r="J599" i="9"/>
  <c r="J601" i="9"/>
  <c r="J610" i="9"/>
  <c r="J361" i="9"/>
  <c r="J404" i="9"/>
  <c r="J422" i="9"/>
  <c r="J439" i="9"/>
  <c r="J449" i="9"/>
  <c r="J452" i="9"/>
  <c r="J457" i="9"/>
  <c r="J458" i="9"/>
  <c r="J470" i="9"/>
  <c r="J478" i="9"/>
  <c r="J495" i="9"/>
  <c r="J500" i="9"/>
  <c r="J518" i="9"/>
  <c r="J527" i="9"/>
  <c r="J538" i="9"/>
  <c r="J566" i="9"/>
  <c r="J575" i="9"/>
  <c r="J598" i="9"/>
  <c r="J604" i="9"/>
  <c r="J607" i="9"/>
  <c r="J609" i="9"/>
  <c r="J625" i="9"/>
  <c r="J631" i="9"/>
  <c r="L761" i="9"/>
  <c r="J324" i="9"/>
  <c r="J348" i="9"/>
  <c r="J380" i="9"/>
  <c r="J386" i="9"/>
  <c r="J412" i="9"/>
  <c r="J420" i="9"/>
  <c r="J447" i="9"/>
  <c r="J460" i="9"/>
  <c r="J505" i="9"/>
  <c r="J506" i="9"/>
  <c r="J526" i="9"/>
  <c r="J532" i="9"/>
  <c r="J535" i="9"/>
  <c r="J537" i="9"/>
  <c r="J554" i="9"/>
  <c r="J580" i="9"/>
  <c r="J612" i="9"/>
  <c r="J340" i="9"/>
  <c r="J364" i="9"/>
  <c r="J370" i="9"/>
  <c r="J391" i="9"/>
  <c r="J455" i="9"/>
  <c r="M461" i="9"/>
  <c r="J466" i="9"/>
  <c r="J474" i="9"/>
  <c r="L475" i="9"/>
  <c r="J486" i="9"/>
  <c r="J503" i="9"/>
  <c r="L508" i="9"/>
  <c r="J546" i="9"/>
  <c r="J586" i="9"/>
  <c r="J618" i="9"/>
  <c r="M718" i="9"/>
  <c r="M730" i="9"/>
  <c r="J731" i="9"/>
  <c r="J755" i="9"/>
  <c r="J797" i="9"/>
  <c r="M965" i="9"/>
  <c r="J656" i="9"/>
  <c r="J680" i="9"/>
  <c r="J720" i="9"/>
  <c r="J735" i="9"/>
  <c r="J759" i="9"/>
  <c r="J766" i="9"/>
  <c r="J802" i="9"/>
  <c r="M1077" i="9"/>
  <c r="J640" i="9"/>
  <c r="L648" i="9"/>
  <c r="J658" i="9"/>
  <c r="L673" i="9"/>
  <c r="J682" i="9"/>
  <c r="J733" i="9"/>
  <c r="J746" i="9"/>
  <c r="J757" i="9"/>
  <c r="J787" i="9"/>
  <c r="M808" i="9"/>
  <c r="J635" i="9"/>
  <c r="J643" i="9"/>
  <c r="J651" i="9"/>
  <c r="J661" i="9"/>
  <c r="J662" i="9"/>
  <c r="J672" i="9"/>
  <c r="J696" i="9"/>
  <c r="J698" i="9"/>
  <c r="J699" i="9"/>
  <c r="J712" i="9"/>
  <c r="J736" i="9"/>
  <c r="J751" i="9"/>
  <c r="J770" i="9"/>
  <c r="J771" i="9"/>
  <c r="J650" i="9"/>
  <c r="J655" i="9"/>
  <c r="J675" i="9"/>
  <c r="J679" i="9"/>
  <c r="J685" i="9"/>
  <c r="J686" i="9"/>
  <c r="J702" i="9"/>
  <c r="J714" i="9"/>
  <c r="J715" i="9"/>
  <c r="J725" i="9"/>
  <c r="J726" i="9"/>
  <c r="J738" i="9"/>
  <c r="J739" i="9"/>
  <c r="J760" i="9"/>
  <c r="J777" i="9"/>
  <c r="J788" i="9"/>
  <c r="J795" i="9"/>
  <c r="J634" i="9"/>
  <c r="J642" i="9"/>
  <c r="J646" i="9"/>
  <c r="J653" i="9"/>
  <c r="J654" i="9"/>
  <c r="J664" i="9"/>
  <c r="J674" i="9"/>
  <c r="J701" i="9"/>
  <c r="J704" i="9"/>
  <c r="J749" i="9"/>
  <c r="J762" i="9"/>
  <c r="J763" i="9"/>
  <c r="J626" i="9"/>
  <c r="J627" i="9"/>
  <c r="J637" i="9"/>
  <c r="J638" i="9"/>
  <c r="J645" i="9"/>
  <c r="J667" i="9"/>
  <c r="J678" i="9"/>
  <c r="J688" i="9"/>
  <c r="J691" i="9"/>
  <c r="J706" i="9"/>
  <c r="J707" i="9"/>
  <c r="J728" i="9"/>
  <c r="J752" i="9"/>
  <c r="J767" i="9"/>
  <c r="J774" i="9"/>
  <c r="J776" i="9"/>
  <c r="M842" i="9"/>
  <c r="L843" i="9"/>
  <c r="M850" i="9"/>
  <c r="J920" i="9"/>
  <c r="M954" i="9"/>
  <c r="J1005" i="9"/>
  <c r="M1064" i="9"/>
  <c r="J1094" i="9"/>
  <c r="J791" i="9"/>
  <c r="J806" i="9"/>
  <c r="J814" i="9"/>
  <c r="J823" i="9"/>
  <c r="J827" i="9"/>
  <c r="J853" i="9"/>
  <c r="L866" i="9"/>
  <c r="J870" i="9"/>
  <c r="J901" i="9"/>
  <c r="J939" i="9"/>
  <c r="L1088" i="9"/>
  <c r="J778" i="9"/>
  <c r="J973" i="9"/>
  <c r="J989" i="9"/>
  <c r="J783" i="9"/>
  <c r="J804" i="9"/>
  <c r="J809" i="9"/>
  <c r="J817" i="9"/>
  <c r="M976" i="9"/>
  <c r="J775" i="9"/>
  <c r="J826" i="9"/>
  <c r="J831" i="9"/>
  <c r="L851" i="9"/>
  <c r="J883" i="9"/>
  <c r="M1003" i="9"/>
  <c r="L1003" i="9"/>
  <c r="J1016" i="9"/>
  <c r="J1144" i="9"/>
  <c r="J796" i="9"/>
  <c r="J807" i="9"/>
  <c r="J812" i="9"/>
  <c r="J815" i="9"/>
  <c r="J820" i="9"/>
  <c r="J867" i="9"/>
  <c r="J881" i="9"/>
  <c r="J899" i="9"/>
  <c r="J909" i="9"/>
  <c r="J914" i="9"/>
  <c r="M923" i="9"/>
  <c r="L941" i="9"/>
  <c r="M962" i="9"/>
  <c r="J1069" i="9"/>
  <c r="L1222" i="9"/>
  <c r="J836" i="9"/>
  <c r="J852" i="9"/>
  <c r="J871" i="9"/>
  <c r="J887" i="9"/>
  <c r="J903" i="9"/>
  <c r="J908" i="9"/>
  <c r="J924" i="9"/>
  <c r="J950" i="9"/>
  <c r="J959" i="9"/>
  <c r="J975" i="9"/>
  <c r="J991" i="9"/>
  <c r="J997" i="9"/>
  <c r="J1041" i="9"/>
  <c r="J1075" i="9"/>
  <c r="J822" i="9"/>
  <c r="J849" i="9"/>
  <c r="J921" i="9"/>
  <c r="J926" i="9"/>
  <c r="J942" i="9"/>
  <c r="J1013" i="9"/>
  <c r="J1021" i="9"/>
  <c r="M1035" i="9"/>
  <c r="J1045" i="9"/>
  <c r="J1100" i="9"/>
  <c r="J1230" i="9"/>
  <c r="J833" i="9"/>
  <c r="J838" i="9"/>
  <c r="J854" i="9"/>
  <c r="J873" i="9"/>
  <c r="J889" i="9"/>
  <c r="J905" i="9"/>
  <c r="J910" i="9"/>
  <c r="J961" i="9"/>
  <c r="J977" i="9"/>
  <c r="J993" i="9"/>
  <c r="J1001" i="9"/>
  <c r="J1034" i="9"/>
  <c r="J1040" i="9"/>
  <c r="J1071" i="9"/>
  <c r="J1097" i="9"/>
  <c r="J1155" i="9"/>
  <c r="M1205" i="9"/>
  <c r="J1303" i="9"/>
  <c r="J1331" i="9"/>
  <c r="J844" i="9"/>
  <c r="J878" i="9"/>
  <c r="J879" i="9"/>
  <c r="J894" i="9"/>
  <c r="J895" i="9"/>
  <c r="J916" i="9"/>
  <c r="J945" i="9"/>
  <c r="J967" i="9"/>
  <c r="J983" i="9"/>
  <c r="J998" i="9"/>
  <c r="J1009" i="9"/>
  <c r="J1047" i="9"/>
  <c r="J1048" i="9"/>
  <c r="J1057" i="9"/>
  <c r="J1059" i="9"/>
  <c r="J1060" i="9"/>
  <c r="J1121" i="9"/>
  <c r="J1145" i="9"/>
  <c r="J1147" i="9"/>
  <c r="L1240" i="9"/>
  <c r="M1241" i="9"/>
  <c r="J857" i="9"/>
  <c r="L874" i="9"/>
  <c r="J884" i="9"/>
  <c r="J900" i="9"/>
  <c r="J929" i="9"/>
  <c r="J951" i="9"/>
  <c r="J956" i="9"/>
  <c r="J972" i="9"/>
  <c r="J988" i="9"/>
  <c r="L994" i="9"/>
  <c r="J1006" i="9"/>
  <c r="J1017" i="9"/>
  <c r="J1036" i="9"/>
  <c r="J1050" i="9"/>
  <c r="J1065" i="9"/>
  <c r="J1066" i="9"/>
  <c r="J1080" i="9"/>
  <c r="J1086" i="9"/>
  <c r="J1087" i="9"/>
  <c r="J1110" i="9"/>
  <c r="J1153" i="9"/>
  <c r="L1182" i="9"/>
  <c r="J1409" i="9"/>
  <c r="J841" i="9"/>
  <c r="J862" i="9"/>
  <c r="J863" i="9"/>
  <c r="J868" i="9"/>
  <c r="J913" i="9"/>
  <c r="J934" i="9"/>
  <c r="J935" i="9"/>
  <c r="J940" i="9"/>
  <c r="J1014" i="9"/>
  <c r="J1022" i="9"/>
  <c r="J1025" i="9"/>
  <c r="J1038" i="9"/>
  <c r="J1039" i="9"/>
  <c r="J1046" i="9"/>
  <c r="J1090" i="9"/>
  <c r="J1105" i="9"/>
  <c r="J1106" i="9"/>
  <c r="J1161" i="9"/>
  <c r="M1225" i="9"/>
  <c r="J1248" i="9"/>
  <c r="M1370" i="9"/>
  <c r="L1370" i="9"/>
  <c r="J1084" i="9"/>
  <c r="J1115" i="9"/>
  <c r="J1124" i="9"/>
  <c r="J1146" i="9"/>
  <c r="J1166" i="9"/>
  <c r="J1167" i="9"/>
  <c r="J1195" i="9"/>
  <c r="J1220" i="9"/>
  <c r="J1229" i="9"/>
  <c r="J1367" i="9"/>
  <c r="J1430" i="9"/>
  <c r="J1126" i="9"/>
  <c r="J1157" i="9"/>
  <c r="J1272" i="9"/>
  <c r="M1306" i="9"/>
  <c r="J1076" i="9"/>
  <c r="J1132" i="9"/>
  <c r="J1186" i="9"/>
  <c r="J1211" i="9"/>
  <c r="J1224" i="9"/>
  <c r="J1239" i="9"/>
  <c r="J1242" i="9"/>
  <c r="J1352" i="9"/>
  <c r="J1397" i="9"/>
  <c r="L1441" i="9"/>
  <c r="L1516" i="9"/>
  <c r="J1052" i="9"/>
  <c r="J1092" i="9"/>
  <c r="J1169" i="9"/>
  <c r="J1187" i="9"/>
  <c r="J1234" i="9"/>
  <c r="J1243" i="9"/>
  <c r="J1254" i="9"/>
  <c r="J1263" i="9"/>
  <c r="J1309" i="9"/>
  <c r="J1326" i="9"/>
  <c r="J1028" i="9"/>
  <c r="J1128" i="9"/>
  <c r="J1177" i="9"/>
  <c r="J1178" i="9"/>
  <c r="J1200" i="9"/>
  <c r="J1236" i="9"/>
  <c r="L1255" i="9"/>
  <c r="J1271" i="9"/>
  <c r="J1284" i="9"/>
  <c r="J1297" i="9"/>
  <c r="J1373" i="9"/>
  <c r="L1413" i="9"/>
  <c r="J1068" i="9"/>
  <c r="J1108" i="9"/>
  <c r="J1137" i="9"/>
  <c r="J1138" i="9"/>
  <c r="J1160" i="9"/>
  <c r="J1179" i="9"/>
  <c r="J1180" i="9"/>
  <c r="J1206" i="9"/>
  <c r="J1207" i="9"/>
  <c r="J1215" i="9"/>
  <c r="J1235" i="9"/>
  <c r="J1256" i="9"/>
  <c r="J1277" i="9"/>
  <c r="J1282" i="9"/>
  <c r="J1298" i="9"/>
  <c r="J1314" i="9"/>
  <c r="J1339" i="9"/>
  <c r="J1340" i="9"/>
  <c r="J1164" i="9"/>
  <c r="J1204" i="9"/>
  <c r="J1280" i="9"/>
  <c r="J1290" i="9"/>
  <c r="J1312" i="9"/>
  <c r="J1344" i="9"/>
  <c r="J1500" i="9"/>
  <c r="J1507" i="9"/>
  <c r="J1524" i="9"/>
  <c r="J1116" i="9"/>
  <c r="J1156" i="9"/>
  <c r="J1196" i="9"/>
  <c r="J1212" i="9"/>
  <c r="J1223" i="9"/>
  <c r="J1286" i="9"/>
  <c r="J1308" i="9"/>
  <c r="J1321" i="9"/>
  <c r="J1448" i="9"/>
  <c r="J1172" i="9"/>
  <c r="J1247" i="9"/>
  <c r="J1258" i="9"/>
  <c r="J1268" i="9"/>
  <c r="J1325" i="9"/>
  <c r="J1335" i="9"/>
  <c r="J1346" i="9"/>
  <c r="J1366" i="9"/>
  <c r="J1391" i="9"/>
  <c r="J1398" i="9"/>
  <c r="J1414" i="9"/>
  <c r="J1449" i="9"/>
  <c r="J1464" i="9"/>
  <c r="J1467" i="9"/>
  <c r="J1478" i="9"/>
  <c r="L1529" i="9"/>
  <c r="M1529" i="9"/>
  <c r="J1488" i="9"/>
  <c r="J1188" i="9"/>
  <c r="J1265" i="9"/>
  <c r="J1283" i="9"/>
  <c r="J1288" i="9"/>
  <c r="J1293" i="9"/>
  <c r="J1294" i="9"/>
  <c r="J1305" i="9"/>
  <c r="J1310" i="9"/>
  <c r="J1316" i="9"/>
  <c r="J1330" i="9"/>
  <c r="J1383" i="9"/>
  <c r="J1412" i="9"/>
  <c r="J1421" i="9"/>
  <c r="J1466" i="9"/>
  <c r="M1468" i="9"/>
  <c r="J1474" i="9"/>
  <c r="L1532" i="9"/>
  <c r="J1522" i="9"/>
  <c r="D52" i="14"/>
  <c r="D56" i="14"/>
  <c r="D60" i="14"/>
  <c r="J1246" i="9"/>
  <c r="J1264" i="9"/>
  <c r="J1278" i="9"/>
  <c r="J1296" i="9"/>
  <c r="J1304" i="9"/>
  <c r="J1315" i="9"/>
  <c r="J1343" i="9"/>
  <c r="J1363" i="9"/>
  <c r="J1364" i="9"/>
  <c r="J1377" i="9"/>
  <c r="J1393" i="9"/>
  <c r="J1407" i="9"/>
  <c r="J1440" i="9"/>
  <c r="J1460" i="9"/>
  <c r="J1484" i="9"/>
  <c r="J1506" i="9"/>
  <c r="J1508" i="9"/>
  <c r="J1525" i="9"/>
  <c r="J1320" i="9"/>
  <c r="J1334" i="9"/>
  <c r="J1348" i="9"/>
  <c r="J1379" i="9"/>
  <c r="J1380" i="9"/>
  <c r="J1389" i="9"/>
  <c r="J1442" i="9"/>
  <c r="J1458" i="9"/>
  <c r="J1472" i="9"/>
  <c r="J1494" i="9"/>
  <c r="J1513" i="9"/>
  <c r="J1528" i="9"/>
  <c r="F13" i="12"/>
  <c r="F14" i="12" s="1"/>
  <c r="K13" i="12"/>
  <c r="K14" i="12" s="1"/>
  <c r="J13" i="12"/>
  <c r="J14" i="12" s="1"/>
  <c r="D13" i="12"/>
  <c r="J1401" i="9"/>
  <c r="J1417" i="9"/>
  <c r="J1455" i="9"/>
  <c r="J1469" i="9"/>
  <c r="J1496" i="9"/>
  <c r="J1515" i="9"/>
  <c r="J1521" i="9"/>
  <c r="E53" i="13"/>
  <c r="F53" i="13" s="1"/>
  <c r="J1369" i="9"/>
  <c r="J1385" i="9"/>
  <c r="J1387" i="9"/>
  <c r="J1388" i="9"/>
  <c r="J1403" i="9"/>
  <c r="J1404" i="9"/>
  <c r="J1427" i="9"/>
  <c r="J1439" i="9"/>
  <c r="J1456" i="9"/>
  <c r="J1457" i="9"/>
  <c r="J1479" i="9"/>
  <c r="J1511" i="9"/>
  <c r="J1517" i="9"/>
  <c r="J1531" i="9"/>
  <c r="J1353" i="9"/>
  <c r="J1355" i="9"/>
  <c r="J1356" i="9"/>
  <c r="J1371" i="9"/>
  <c r="J1372" i="9"/>
  <c r="J1399" i="9"/>
  <c r="J1415" i="9"/>
  <c r="J1433" i="9"/>
  <c r="J1450" i="9"/>
  <c r="J1451" i="9"/>
  <c r="J1473" i="9"/>
  <c r="J1490" i="9"/>
  <c r="J1497" i="9"/>
  <c r="J1518" i="9"/>
  <c r="J1519" i="9"/>
  <c r="J1445" i="9"/>
  <c r="J1459" i="9"/>
  <c r="J1465" i="9"/>
  <c r="J1485" i="9"/>
  <c r="J1491" i="9"/>
  <c r="J1499" i="9"/>
  <c r="J1505" i="9"/>
  <c r="J1431" i="9"/>
  <c r="J1471" i="9"/>
  <c r="C13" i="12"/>
  <c r="E52" i="13"/>
  <c r="F52" i="13" s="1"/>
  <c r="J1447" i="9"/>
  <c r="J1487" i="9"/>
  <c r="D58" i="14"/>
  <c r="D62" i="14"/>
  <c r="J1423" i="9"/>
  <c r="J1527" i="9"/>
  <c r="H13" i="12"/>
  <c r="H14" i="12" s="1"/>
  <c r="M13" i="12"/>
  <c r="M14" i="12" s="1"/>
  <c r="E13" i="12"/>
  <c r="E14" i="12" s="1"/>
  <c r="G13" i="12"/>
  <c r="G14" i="12" s="1"/>
  <c r="J1463" i="9"/>
  <c r="J1503" i="9"/>
  <c r="I13" i="12"/>
  <c r="I14" i="12" s="1"/>
  <c r="D51" i="14"/>
  <c r="D59" i="14"/>
  <c r="M1498" i="9" l="1"/>
  <c r="M1185" i="9"/>
  <c r="L1011" i="9"/>
  <c r="L716" i="9"/>
  <c r="M1168" i="9"/>
  <c r="L85" i="9"/>
  <c r="M300" i="9"/>
  <c r="M256" i="9"/>
  <c r="L965" i="9"/>
  <c r="L1127" i="9"/>
  <c r="L1049" i="9"/>
  <c r="L794" i="9"/>
  <c r="L579" i="9"/>
  <c r="L659" i="9"/>
  <c r="L435" i="9"/>
  <c r="L351" i="9"/>
  <c r="L431" i="9"/>
  <c r="L52" i="9"/>
  <c r="L962" i="9"/>
  <c r="L1257" i="9"/>
  <c r="L1327" i="9"/>
  <c r="L1318" i="9"/>
  <c r="M1135" i="9"/>
  <c r="M1434" i="9"/>
  <c r="L1107" i="9"/>
  <c r="L885" i="9"/>
  <c r="L1061" i="9"/>
  <c r="L896" i="9"/>
  <c r="M485" i="9"/>
  <c r="L97" i="9"/>
  <c r="L413" i="9"/>
  <c r="L379" i="9"/>
  <c r="L150" i="9"/>
  <c r="M123" i="9"/>
  <c r="L249" i="9"/>
  <c r="L139" i="9"/>
  <c r="L1091" i="9"/>
  <c r="M828" i="9"/>
  <c r="L955" i="9"/>
  <c r="L600" i="9"/>
  <c r="L291" i="9"/>
  <c r="L278" i="9"/>
  <c r="L405" i="9"/>
  <c r="L1396" i="9"/>
  <c r="L1289" i="9"/>
  <c r="M1231" i="9"/>
  <c r="M1197" i="9"/>
  <c r="L971" i="9"/>
  <c r="L544" i="9"/>
  <c r="L467" i="9"/>
  <c r="M1501" i="9"/>
  <c r="M966" i="9"/>
  <c r="L875" i="9"/>
  <c r="M374" i="9"/>
  <c r="M207" i="9"/>
  <c r="E51" i="13"/>
  <c r="F51" i="13" s="1"/>
  <c r="M42" i="9"/>
  <c r="M1162" i="9"/>
  <c r="M1079" i="9"/>
  <c r="L1319" i="9"/>
  <c r="M1123" i="9"/>
  <c r="L591" i="9"/>
  <c r="L563" i="9"/>
  <c r="L214" i="9"/>
  <c r="M366" i="9"/>
  <c r="M1492" i="9"/>
  <c r="L963" i="9"/>
  <c r="L35" i="9"/>
  <c r="L1378" i="9"/>
  <c r="M1483" i="9"/>
  <c r="L970" i="9"/>
  <c r="L555" i="9"/>
  <c r="L407" i="9"/>
  <c r="L88" i="9"/>
  <c r="M872" i="9"/>
  <c r="L846" i="9"/>
  <c r="L597" i="9"/>
  <c r="L203" i="9"/>
  <c r="M127" i="9"/>
  <c r="L180" i="9"/>
  <c r="L568" i="9"/>
  <c r="L33" i="9"/>
  <c r="L1072" i="9"/>
  <c r="M1015" i="9"/>
  <c r="L1101" i="9"/>
  <c r="L528" i="9"/>
  <c r="M462" i="9"/>
  <c r="L385" i="9"/>
  <c r="M193" i="9"/>
  <c r="L668" i="9"/>
  <c r="M616" i="9"/>
  <c r="L519" i="9"/>
  <c r="M60" i="9"/>
  <c r="L825" i="9"/>
  <c r="M1384" i="9"/>
  <c r="L1099" i="9"/>
  <c r="M1117" i="9"/>
  <c r="L784" i="9"/>
  <c r="L1210" i="9"/>
  <c r="L342" i="9"/>
  <c r="L1489" i="9"/>
  <c r="L1042" i="9"/>
  <c r="M982" i="9"/>
  <c r="M898" i="9"/>
  <c r="L157" i="9"/>
  <c r="L1341" i="9"/>
  <c r="L958" i="9"/>
  <c r="M1292" i="9"/>
  <c r="L394" i="9"/>
  <c r="L1274" i="9"/>
  <c r="L856" i="9"/>
  <c r="M602" i="9"/>
  <c r="M647" i="9"/>
  <c r="L436" i="9"/>
  <c r="M1295" i="9"/>
  <c r="L1183" i="9"/>
  <c r="M1070" i="9"/>
  <c r="L734" i="9"/>
  <c r="M671" i="9"/>
  <c r="L96" i="9"/>
  <c r="M1337" i="9"/>
  <c r="M1193" i="9"/>
  <c r="M1007" i="9"/>
  <c r="M1198" i="9"/>
  <c r="M892" i="9"/>
  <c r="L780" i="9"/>
  <c r="L64" i="9"/>
  <c r="L1232" i="9"/>
  <c r="M666" i="9"/>
  <c r="M299" i="9"/>
  <c r="M190" i="9"/>
  <c r="L45" i="9"/>
  <c r="L1074" i="9"/>
  <c r="M1074" i="9"/>
  <c r="L403" i="9"/>
  <c r="M403" i="9"/>
  <c r="M187" i="9"/>
  <c r="L187" i="9"/>
  <c r="M63" i="9"/>
  <c r="L63" i="9"/>
  <c r="M1244" i="9"/>
  <c r="L1244" i="9"/>
  <c r="L313" i="9"/>
  <c r="M313" i="9"/>
  <c r="M48" i="9"/>
  <c r="L48" i="9"/>
  <c r="L525" i="9"/>
  <c r="M525" i="9"/>
  <c r="L327" i="9"/>
  <c r="M327" i="9"/>
  <c r="L280" i="9"/>
  <c r="M280" i="9"/>
  <c r="M210" i="9"/>
  <c r="L210" i="9"/>
  <c r="L242" i="9"/>
  <c r="M242" i="9"/>
  <c r="M389" i="9"/>
  <c r="L389" i="9"/>
  <c r="L1252" i="9"/>
  <c r="M1252" i="9"/>
  <c r="M1020" i="9"/>
  <c r="L1020" i="9"/>
  <c r="L312" i="9"/>
  <c r="M312" i="9"/>
  <c r="M1203" i="9"/>
  <c r="L1203" i="9"/>
  <c r="L329" i="9"/>
  <c r="M329" i="9"/>
  <c r="M1416" i="9"/>
  <c r="L1416" i="9"/>
  <c r="M283" i="9"/>
  <c r="L283" i="9"/>
  <c r="M1437" i="9"/>
  <c r="L1437" i="9"/>
  <c r="M595" i="9"/>
  <c r="L595" i="9"/>
  <c r="M1486" i="9"/>
  <c r="L1486" i="9"/>
  <c r="L1359" i="9"/>
  <c r="L1163" i="9"/>
  <c r="M1163" i="9"/>
  <c r="L723" i="9"/>
  <c r="M723" i="9"/>
  <c r="M1219" i="9"/>
  <c r="L1219" i="9"/>
  <c r="M904" i="9"/>
  <c r="L904" i="9"/>
  <c r="M848" i="9"/>
  <c r="L848" i="9"/>
  <c r="M397" i="9"/>
  <c r="L397" i="9"/>
  <c r="M1480" i="9"/>
  <c r="L1475" i="9"/>
  <c r="M1096" i="9"/>
  <c r="L813" i="9"/>
  <c r="L499" i="9"/>
  <c r="M557" i="9"/>
  <c r="L67" i="9"/>
  <c r="M67" i="9"/>
  <c r="M484" i="9"/>
  <c r="L484" i="9"/>
  <c r="L1365" i="9"/>
  <c r="M1365" i="9"/>
  <c r="M669" i="9"/>
  <c r="L669" i="9"/>
  <c r="L1317" i="9"/>
  <c r="L1148" i="9"/>
  <c r="M888" i="9"/>
  <c r="L46" i="9"/>
  <c r="L341" i="9"/>
  <c r="M811" i="9"/>
  <c r="L811" i="9"/>
  <c r="M742" i="9"/>
  <c r="L742" i="9"/>
  <c r="L1261" i="9"/>
  <c r="M1261" i="9"/>
  <c r="L819" i="9"/>
  <c r="M819" i="9"/>
  <c r="L1420" i="9"/>
  <c r="M1420" i="9"/>
  <c r="M979" i="9"/>
  <c r="L979" i="9"/>
  <c r="L1405" i="9"/>
  <c r="M1405" i="9"/>
  <c r="M350" i="9"/>
  <c r="L350" i="9"/>
  <c r="L265" i="9"/>
  <c r="M265" i="9"/>
  <c r="M1347" i="9"/>
  <c r="L974" i="9"/>
  <c r="M1184" i="9"/>
  <c r="L140" i="9"/>
  <c r="M748" i="9"/>
  <c r="L748" i="9"/>
  <c r="L494" i="9"/>
  <c r="M494" i="9"/>
  <c r="L1329" i="9"/>
  <c r="M1350" i="9"/>
  <c r="M902" i="9"/>
  <c r="L1085" i="9"/>
  <c r="M605" i="9"/>
  <c r="L1251" i="9"/>
  <c r="L1514" i="9"/>
  <c r="L1259" i="9"/>
  <c r="L1435" i="9"/>
  <c r="L886" i="9"/>
  <c r="L925" i="9"/>
  <c r="L1004" i="9"/>
  <c r="M897" i="9"/>
  <c r="M1140" i="9"/>
  <c r="L695" i="9"/>
  <c r="L410" i="9"/>
  <c r="M516" i="9"/>
  <c r="M469" i="9"/>
  <c r="M562" i="9"/>
  <c r="L589" i="9"/>
  <c r="M1233" i="9"/>
  <c r="M1461" i="9"/>
  <c r="L943" i="9"/>
  <c r="M1078" i="9"/>
  <c r="L545" i="9"/>
  <c r="L548" i="9"/>
  <c r="M1362" i="9"/>
  <c r="L1400" i="9"/>
  <c r="M1476" i="9"/>
  <c r="M1150" i="9"/>
  <c r="L1136" i="9"/>
  <c r="L1062" i="9"/>
  <c r="L952" i="9"/>
  <c r="L665" i="9"/>
  <c r="M463" i="9"/>
  <c r="L481" i="9"/>
  <c r="L222" i="9"/>
  <c r="M483" i="9"/>
  <c r="L522" i="9"/>
  <c r="L231" i="9"/>
  <c r="L104" i="9"/>
  <c r="L703" i="9"/>
  <c r="L722" i="9"/>
  <c r="L1093" i="9"/>
  <c r="M358" i="9"/>
  <c r="L307" i="9"/>
  <c r="M1418" i="9"/>
  <c r="L1112" i="9"/>
  <c r="M1030" i="9"/>
  <c r="M816" i="9"/>
  <c r="M1443" i="9"/>
  <c r="L1358" i="9"/>
  <c r="L1260" i="9"/>
  <c r="L1055" i="9"/>
  <c r="M633" i="9"/>
  <c r="L69" i="9"/>
  <c r="L753" i="9"/>
  <c r="L360" i="9"/>
  <c r="L1493" i="9"/>
  <c r="M1104" i="9"/>
  <c r="L1411" i="9"/>
  <c r="L641" i="9"/>
  <c r="L109" i="9"/>
  <c r="L1422" i="9"/>
  <c r="M170" i="9"/>
  <c r="L315" i="9"/>
  <c r="L523" i="9"/>
  <c r="L1368" i="9"/>
  <c r="L946" i="9"/>
  <c r="M496" i="9"/>
  <c r="M615" i="9"/>
  <c r="M446" i="9"/>
  <c r="M211" i="9"/>
  <c r="M948" i="9"/>
  <c r="M700" i="9"/>
  <c r="L147" i="9"/>
  <c r="M1267" i="9"/>
  <c r="M1333" i="9"/>
  <c r="M1149" i="9"/>
  <c r="M1253" i="9"/>
  <c r="L692" i="9"/>
  <c r="L657" i="9"/>
  <c r="M1428" i="9"/>
  <c r="M912" i="9"/>
  <c r="L690" i="9"/>
  <c r="M517" i="9"/>
  <c r="L565" i="9"/>
  <c r="L1083" i="9"/>
  <c r="M1209" i="9"/>
  <c r="M999" i="9"/>
  <c r="M985" i="9"/>
  <c r="M1010" i="9"/>
  <c r="L737" i="9"/>
  <c r="M769" i="9"/>
  <c r="M531" i="9"/>
  <c r="M756" i="9"/>
  <c r="L427" i="9"/>
  <c r="M1419" i="9"/>
  <c r="L1044" i="9"/>
  <c r="L419" i="9"/>
  <c r="L285" i="9"/>
  <c r="L261" i="9"/>
  <c r="M1376" i="9"/>
  <c r="M1191" i="9"/>
  <c r="L911" i="9"/>
  <c r="M83" i="9"/>
  <c r="M268" i="9"/>
  <c r="L433" i="9"/>
  <c r="L66" i="9"/>
  <c r="L216" i="9"/>
  <c r="L376" i="9"/>
  <c r="M1133" i="9"/>
  <c r="L834" i="9"/>
  <c r="M859" i="9"/>
  <c r="L395" i="9"/>
  <c r="M143" i="9"/>
  <c r="M219" i="9"/>
  <c r="L253" i="9"/>
  <c r="L74" i="9"/>
  <c r="M968" i="9"/>
  <c r="M747" i="9"/>
  <c r="L585" i="9"/>
  <c r="M624" i="9"/>
  <c r="L1520" i="9"/>
  <c r="L1095" i="9"/>
  <c r="L676" i="9"/>
  <c r="L107" i="9"/>
  <c r="M1218" i="9"/>
  <c r="L1502" i="9"/>
  <c r="L1103" i="9"/>
  <c r="L573" i="9"/>
  <c r="L1249" i="9"/>
  <c r="L1109" i="9"/>
  <c r="L858" i="9"/>
  <c r="M882" i="9"/>
  <c r="L781" i="9"/>
  <c r="L684" i="9"/>
  <c r="L448" i="9"/>
  <c r="L576" i="9"/>
  <c r="L732" i="9"/>
  <c r="L304" i="9"/>
  <c r="L543" i="9"/>
  <c r="L173" i="9"/>
  <c r="L306" i="9"/>
  <c r="L1324" i="9"/>
  <c r="M1213" i="9"/>
  <c r="L1336" i="9"/>
  <c r="M1345" i="9"/>
  <c r="L1141" i="9"/>
  <c r="L1287" i="9"/>
  <c r="L1058" i="9"/>
  <c r="L830" i="9"/>
  <c r="L1113" i="9"/>
  <c r="M818" i="9"/>
  <c r="L534" i="9"/>
  <c r="L504" i="9"/>
  <c r="M318" i="9"/>
  <c r="M332" i="9"/>
  <c r="L75" i="9"/>
  <c r="L235" i="9"/>
  <c r="L131" i="9"/>
  <c r="M1381" i="9"/>
  <c r="L1302" i="9"/>
  <c r="M1217" i="9"/>
  <c r="L1173" i="9"/>
  <c r="L1176" i="9"/>
  <c r="M744" i="9"/>
  <c r="L488" i="9"/>
  <c r="L473" i="9"/>
  <c r="L112" i="9"/>
  <c r="M183" i="9"/>
  <c r="L786" i="9"/>
  <c r="M423" i="9"/>
  <c r="L551" i="9"/>
  <c r="M167" i="9"/>
  <c r="M765" i="9"/>
  <c r="M741" i="9"/>
  <c r="L59" i="9"/>
  <c r="L847" i="9"/>
  <c r="L953" i="9"/>
  <c r="L1410" i="9"/>
  <c r="L1361" i="9"/>
  <c r="L1342" i="9"/>
  <c r="L1468" i="9"/>
  <c r="L663" i="9"/>
  <c r="L43" i="9"/>
  <c r="L382" i="9"/>
  <c r="L54" i="9"/>
  <c r="L520" i="9"/>
  <c r="L493" i="9"/>
  <c r="L1477" i="9"/>
  <c r="M1031" i="9"/>
  <c r="M620" i="9"/>
  <c r="M931" i="9"/>
  <c r="L49" i="9"/>
  <c r="L1351" i="9"/>
  <c r="L877" i="9"/>
  <c r="M1067" i="9"/>
  <c r="M472" i="9"/>
  <c r="M430" i="9"/>
  <c r="L491" i="9"/>
  <c r="L1444" i="9"/>
  <c r="L1374" i="9"/>
  <c r="M1134" i="9"/>
  <c r="L1216" i="9"/>
  <c r="M1221" i="9"/>
  <c r="L986" i="9"/>
  <c r="L789" i="9"/>
  <c r="M687" i="9"/>
  <c r="M603" i="9"/>
  <c r="M490" i="9"/>
  <c r="L550" i="9"/>
  <c r="L416" i="9"/>
  <c r="M240" i="9"/>
  <c r="L333" i="9"/>
  <c r="L136" i="9"/>
  <c r="M1130" i="9"/>
  <c r="M1406" i="9"/>
  <c r="M1382" i="9"/>
  <c r="M1266" i="9"/>
  <c r="M927" i="9"/>
  <c r="M750" i="9"/>
  <c r="L369" i="9"/>
  <c r="L1386" i="9"/>
  <c r="M1181" i="9"/>
  <c r="L1291" i="9"/>
  <c r="L1175" i="9"/>
  <c r="L743" i="9"/>
  <c r="L768" i="9"/>
  <c r="M969" i="9"/>
  <c r="L168" i="9"/>
  <c r="M1429" i="9"/>
  <c r="M1158" i="9"/>
  <c r="L1402" i="9"/>
  <c r="L1199" i="9"/>
  <c r="L917" i="9"/>
  <c r="L773" i="9"/>
  <c r="L713" i="9"/>
  <c r="L709" i="9"/>
  <c r="M465" i="9"/>
  <c r="M437" i="9"/>
  <c r="L619" i="9"/>
  <c r="L1354" i="9"/>
  <c r="L1313" i="9"/>
  <c r="L1436" i="9"/>
  <c r="L740" i="9"/>
  <c r="L693" i="9"/>
  <c r="M334" i="9"/>
  <c r="L288" i="9"/>
  <c r="L176" i="9"/>
  <c r="L1438" i="9"/>
  <c r="M1307" i="9"/>
  <c r="L1159" i="9"/>
  <c r="L918" i="9"/>
  <c r="L964" i="9"/>
  <c r="L705" i="9"/>
  <c r="L398" i="9"/>
  <c r="M438" i="9"/>
  <c r="L617" i="9"/>
  <c r="L1281" i="9"/>
  <c r="L77" i="9"/>
  <c r="L153" i="9"/>
  <c r="L764" i="9"/>
  <c r="L1012" i="9"/>
  <c r="L1250" i="9"/>
  <c r="L1081" i="9"/>
  <c r="L84" i="9"/>
  <c r="M248" i="9"/>
  <c r="L1032" i="9"/>
  <c r="L1270" i="9"/>
  <c r="M832" i="9"/>
  <c r="M570" i="9"/>
  <c r="L53" i="9"/>
  <c r="M156" i="9"/>
  <c r="M251" i="9"/>
  <c r="L259" i="9"/>
  <c r="M73" i="9"/>
  <c r="L779" i="9"/>
  <c r="M708" i="9"/>
  <c r="L639" i="9"/>
  <c r="L644" i="9"/>
  <c r="L876" i="9"/>
  <c r="L1131" i="9"/>
  <c r="M801" i="9"/>
  <c r="M445" i="9"/>
  <c r="L594" i="9"/>
  <c r="L87" i="9"/>
  <c r="L120" i="9"/>
  <c r="M1360" i="9"/>
  <c r="M1063" i="9"/>
  <c r="L915" i="9"/>
  <c r="L697" i="9"/>
  <c r="L418" i="9"/>
  <c r="M378" i="9"/>
  <c r="L310" i="9"/>
  <c r="M402" i="9"/>
  <c r="M58" i="9"/>
  <c r="L845" i="9"/>
  <c r="L1454" i="9"/>
  <c r="M1102" i="9"/>
  <c r="L399" i="9"/>
  <c r="L155" i="9"/>
  <c r="L65" i="9"/>
  <c r="L960" i="9"/>
  <c r="M357" i="9"/>
  <c r="L724" i="9"/>
  <c r="L810" i="9"/>
  <c r="M785" i="9"/>
  <c r="M297" i="9"/>
  <c r="L949" i="9"/>
  <c r="M453" i="9"/>
  <c r="L459" i="9"/>
  <c r="M1323" i="9"/>
  <c r="L115" i="9"/>
  <c r="L1481" i="9"/>
  <c r="L1432" i="9"/>
  <c r="M1273" i="9"/>
  <c r="L1462" i="9"/>
  <c r="M1408" i="9"/>
  <c r="M1375" i="9"/>
  <c r="L922" i="9"/>
  <c r="L839" i="9"/>
  <c r="L1425" i="9"/>
  <c r="L1143" i="9"/>
  <c r="L1174" i="9"/>
  <c r="M938" i="9"/>
  <c r="L893" i="9"/>
  <c r="L944" i="9"/>
  <c r="L1073" i="9"/>
  <c r="M1002" i="9"/>
  <c r="M792" i="9"/>
  <c r="M1000" i="9"/>
  <c r="L805" i="9"/>
  <c r="M1165" i="9"/>
  <c r="M799" i="9"/>
  <c r="M717" i="9"/>
  <c r="L710" i="9"/>
  <c r="L571" i="9"/>
  <c r="L782" i="9"/>
  <c r="M509" i="9"/>
  <c r="L400" i="9"/>
  <c r="L371" i="9"/>
  <c r="L560" i="9"/>
  <c r="M1452" i="9"/>
  <c r="M184" i="9"/>
  <c r="M171" i="9"/>
  <c r="L38" i="9"/>
  <c r="L272" i="9"/>
  <c r="L267" i="9"/>
  <c r="M1122" i="9"/>
  <c r="L729" i="9"/>
  <c r="M588" i="9"/>
  <c r="L134" i="9"/>
  <c r="M1453" i="9"/>
  <c r="M1390" i="9"/>
  <c r="M1495" i="9"/>
  <c r="L1395" i="9"/>
  <c r="L1269" i="9"/>
  <c r="L906" i="9"/>
  <c r="M932" i="9"/>
  <c r="L536" i="9"/>
  <c r="M204" i="9"/>
  <c r="M271" i="9"/>
  <c r="L125" i="9"/>
  <c r="L1279" i="9"/>
  <c r="L1238" i="9"/>
  <c r="M1053" i="9"/>
  <c r="L1349" i="9"/>
  <c r="L1098" i="9"/>
  <c r="L978" i="9"/>
  <c r="L1285" i="9"/>
  <c r="L880" i="9"/>
  <c r="M1024" i="9"/>
  <c r="L821" i="9"/>
  <c r="L919" i="9"/>
  <c r="M1228" i="9"/>
  <c r="M829" i="9"/>
  <c r="M1082" i="9"/>
  <c r="M721" i="9"/>
  <c r="L507" i="9"/>
  <c r="L632" i="9"/>
  <c r="L513" i="9"/>
  <c r="L179" i="9"/>
  <c r="L336" i="9"/>
  <c r="L197" i="9"/>
  <c r="L124" i="9"/>
  <c r="M1357" i="9"/>
  <c r="L947" i="9"/>
  <c r="L456" i="9"/>
  <c r="L479" i="9"/>
  <c r="L363" i="9"/>
  <c r="L429" i="9"/>
  <c r="L205" i="9"/>
  <c r="L224" i="9"/>
  <c r="L1510" i="9"/>
  <c r="L1470" i="9"/>
  <c r="L793" i="9"/>
  <c r="L936" i="9"/>
  <c r="L1008" i="9"/>
  <c r="L758" i="9"/>
  <c r="L800" i="9"/>
  <c r="L790" i="9"/>
  <c r="L539" i="9"/>
  <c r="M388" i="9"/>
  <c r="L113" i="9"/>
  <c r="M189" i="9"/>
  <c r="L1056" i="9"/>
  <c r="L208" i="9"/>
  <c r="L232" i="9"/>
  <c r="L79" i="9"/>
  <c r="L195" i="9"/>
  <c r="L51" i="9"/>
  <c r="L359" i="9"/>
  <c r="M309" i="9"/>
  <c r="L652" i="9"/>
  <c r="L192" i="9"/>
  <c r="L677" i="9"/>
  <c r="L1151" i="9"/>
  <c r="L1125" i="9"/>
  <c r="L907" i="9"/>
  <c r="L56" i="9"/>
  <c r="L533" i="9"/>
  <c r="L1262" i="9"/>
  <c r="L1424" i="9"/>
  <c r="L840" i="9"/>
  <c r="L891" i="9"/>
  <c r="L984" i="9"/>
  <c r="L1033" i="9"/>
  <c r="L587" i="9"/>
  <c r="L611" i="9"/>
  <c r="L559" i="9"/>
  <c r="L855" i="9"/>
  <c r="L957" i="9"/>
  <c r="M860" i="9"/>
  <c r="L711" i="9"/>
  <c r="L552" i="9"/>
  <c r="M540" i="9"/>
  <c r="L689" i="9"/>
  <c r="L745" i="9"/>
  <c r="L670" i="9"/>
  <c r="L213" i="9"/>
  <c r="M317" i="9"/>
  <c r="L549" i="9"/>
  <c r="L390" i="9"/>
  <c r="L331" i="9"/>
  <c r="M1332" i="9"/>
  <c r="L264" i="9"/>
  <c r="L1189" i="9"/>
  <c r="L980" i="9"/>
  <c r="L1120" i="9"/>
  <c r="L443" i="9"/>
  <c r="L613" i="9"/>
  <c r="L415" i="9"/>
  <c r="L1027" i="9"/>
  <c r="M258" i="9"/>
  <c r="L225" i="9"/>
  <c r="L160" i="9"/>
  <c r="L275" i="9"/>
  <c r="L152" i="9"/>
  <c r="M1509" i="9"/>
  <c r="L727" i="9"/>
  <c r="L683" i="9"/>
  <c r="L339" i="9"/>
  <c r="M1129" i="9"/>
  <c r="M354" i="9"/>
  <c r="L408" i="9"/>
  <c r="L660" i="9"/>
  <c r="L990" i="9"/>
  <c r="M533" i="9"/>
  <c r="L510" i="9"/>
  <c r="L411" i="9"/>
  <c r="L1201" i="9"/>
  <c r="L141" i="9"/>
  <c r="L432" i="9"/>
  <c r="M159" i="9"/>
  <c r="L1226" i="9"/>
  <c r="L1043" i="9"/>
  <c r="L584" i="9"/>
  <c r="L373" i="9"/>
  <c r="L101" i="9"/>
  <c r="M282" i="9"/>
  <c r="M55" i="9"/>
  <c r="L62" i="9"/>
  <c r="L1118" i="9"/>
  <c r="L865" i="9"/>
  <c r="L476" i="9"/>
  <c r="M303" i="9"/>
  <c r="L37" i="9"/>
  <c r="M1194" i="9"/>
  <c r="L1037" i="9"/>
  <c r="L1051" i="9"/>
  <c r="L861" i="9"/>
  <c r="M824" i="9"/>
  <c r="M581" i="9"/>
  <c r="L592" i="9"/>
  <c r="M476" i="9"/>
  <c r="L98" i="9"/>
  <c r="L71" i="9"/>
  <c r="L434" i="9"/>
  <c r="L321" i="9"/>
  <c r="L636" i="9"/>
  <c r="L1023" i="9"/>
  <c r="L471" i="9"/>
  <c r="L426" i="9"/>
  <c r="M1114" i="9"/>
  <c r="M629" i="9"/>
  <c r="L289" i="9"/>
  <c r="M186" i="9"/>
  <c r="L1328" i="9"/>
  <c r="L269" i="9"/>
  <c r="M556" i="9"/>
  <c r="L1504" i="9"/>
  <c r="M218" i="9"/>
  <c r="M114" i="9"/>
  <c r="M326" i="9"/>
  <c r="L47" i="9"/>
  <c r="L995" i="9"/>
  <c r="L928" i="9"/>
  <c r="M501" i="9"/>
  <c r="M564" i="9"/>
  <c r="M426" i="9"/>
  <c r="L593" i="9"/>
  <c r="L583" i="9"/>
  <c r="L352" i="9"/>
  <c r="L1089" i="9"/>
  <c r="M1170" i="9"/>
  <c r="L1482" i="9"/>
  <c r="L1392" i="9"/>
  <c r="L1523" i="9"/>
  <c r="M1275" i="9"/>
  <c r="L837" i="9"/>
  <c r="M772" i="9"/>
  <c r="L1214" i="9"/>
  <c r="L628" i="9"/>
  <c r="M621" i="9"/>
  <c r="L221" i="9"/>
  <c r="L293" i="9"/>
  <c r="L91" i="9"/>
  <c r="M70" i="9"/>
  <c r="L1154" i="9"/>
  <c r="L1276" i="9"/>
  <c r="M1054" i="9"/>
  <c r="L1227" i="9"/>
  <c r="L754" i="9"/>
  <c r="L454" i="9"/>
  <c r="L1394" i="9"/>
  <c r="L1446" i="9"/>
  <c r="M1018" i="9"/>
  <c r="M1119" i="9"/>
  <c r="L869" i="9"/>
  <c r="L835" i="9"/>
  <c r="L987" i="9"/>
  <c r="L681" i="9"/>
  <c r="L542" i="9"/>
  <c r="M477" i="9"/>
  <c r="M1142" i="9"/>
  <c r="L355" i="9"/>
  <c r="M78" i="9"/>
  <c r="L80" i="9"/>
  <c r="L40" i="9"/>
  <c r="L57" i="9"/>
  <c r="M421" i="9"/>
  <c r="L421" i="9"/>
  <c r="L890" i="9"/>
  <c r="L1237" i="9"/>
  <c r="M1023" i="9"/>
  <c r="L930" i="9"/>
  <c r="L608" i="9"/>
  <c r="L440" i="9"/>
  <c r="L387" i="9"/>
  <c r="L1301" i="9"/>
  <c r="L163" i="9"/>
  <c r="M44" i="9"/>
  <c r="L1338" i="9"/>
  <c r="L933" i="9"/>
  <c r="L694" i="9"/>
  <c r="L512" i="9"/>
  <c r="L392" i="9"/>
  <c r="L1322" i="9"/>
  <c r="D13" i="1"/>
  <c r="D12" i="1"/>
  <c r="M1431" i="9"/>
  <c r="M1496" i="9"/>
  <c r="L1496" i="9"/>
  <c r="L1440" i="9"/>
  <c r="M1440" i="9"/>
  <c r="M1507" i="9"/>
  <c r="L1507" i="9"/>
  <c r="L1157" i="9"/>
  <c r="M1157" i="9"/>
  <c r="M934" i="9"/>
  <c r="L934" i="9"/>
  <c r="L1009" i="9"/>
  <c r="M1009" i="9"/>
  <c r="L796" i="9"/>
  <c r="M796" i="9"/>
  <c r="M823" i="9"/>
  <c r="L823" i="9"/>
  <c r="M774" i="9"/>
  <c r="L774" i="9"/>
  <c r="M726" i="9"/>
  <c r="L726" i="9"/>
  <c r="M505" i="9"/>
  <c r="L505" i="9"/>
  <c r="M487" i="9"/>
  <c r="L487" i="9"/>
  <c r="L290" i="9"/>
  <c r="M290" i="9"/>
  <c r="M185" i="9"/>
  <c r="L185" i="9"/>
  <c r="M110" i="9"/>
  <c r="L1506" i="9"/>
  <c r="M1506" i="9"/>
  <c r="L1466" i="9"/>
  <c r="M1466" i="9"/>
  <c r="L1215" i="9"/>
  <c r="M1215" i="9"/>
  <c r="M879" i="9"/>
  <c r="L879" i="9"/>
  <c r="L1069" i="9"/>
  <c r="M1069" i="9"/>
  <c r="L667" i="9"/>
  <c r="M667" i="9"/>
  <c r="M725" i="9"/>
  <c r="L725" i="9"/>
  <c r="M457" i="9"/>
  <c r="L457" i="9"/>
  <c r="M409" i="9"/>
  <c r="L409" i="9"/>
  <c r="L1356" i="9"/>
  <c r="M1356" i="9"/>
  <c r="L1513" i="9"/>
  <c r="M1513" i="9"/>
  <c r="M1364" i="9"/>
  <c r="L1364" i="9"/>
  <c r="M1293" i="9"/>
  <c r="L1293" i="9"/>
  <c r="M1398" i="9"/>
  <c r="L1398" i="9"/>
  <c r="M1340" i="9"/>
  <c r="L1340" i="9"/>
  <c r="M1271" i="9"/>
  <c r="L1271" i="9"/>
  <c r="L1465" i="9"/>
  <c r="M1465" i="9"/>
  <c r="M1439" i="9"/>
  <c r="L1439" i="9"/>
  <c r="M1494" i="9"/>
  <c r="L1494" i="9"/>
  <c r="L1334" i="9"/>
  <c r="M1334" i="9"/>
  <c r="M1363" i="9"/>
  <c r="L1363" i="9"/>
  <c r="M1527" i="9"/>
  <c r="L1527" i="9"/>
  <c r="M1459" i="9"/>
  <c r="M1450" i="9"/>
  <c r="L1450" i="9"/>
  <c r="L1353" i="9"/>
  <c r="M1353" i="9"/>
  <c r="M1427" i="9"/>
  <c r="L1427" i="9"/>
  <c r="L1521" i="9"/>
  <c r="M1521" i="9"/>
  <c r="M1472" i="9"/>
  <c r="L1472" i="9"/>
  <c r="M1320" i="9"/>
  <c r="M1343" i="9"/>
  <c r="L1343" i="9"/>
  <c r="L1383" i="9"/>
  <c r="M1383" i="9"/>
  <c r="M1283" i="9"/>
  <c r="L1283" i="9"/>
  <c r="M1308" i="9"/>
  <c r="L1344" i="9"/>
  <c r="M1344" i="9"/>
  <c r="L1160" i="9"/>
  <c r="M1160" i="9"/>
  <c r="M1263" i="9"/>
  <c r="L1263" i="9"/>
  <c r="M1187" i="9"/>
  <c r="L1187" i="9"/>
  <c r="M1195" i="9"/>
  <c r="L1195" i="9"/>
  <c r="L1161" i="9"/>
  <c r="M1161" i="9"/>
  <c r="M1105" i="9"/>
  <c r="L1105" i="9"/>
  <c r="M940" i="9"/>
  <c r="L940" i="9"/>
  <c r="L1087" i="9"/>
  <c r="M1087" i="9"/>
  <c r="M1006" i="9"/>
  <c r="L1006" i="9"/>
  <c r="M951" i="9"/>
  <c r="L951" i="9"/>
  <c r="M916" i="9"/>
  <c r="L916" i="9"/>
  <c r="L1071" i="9"/>
  <c r="M1071" i="9"/>
  <c r="L833" i="9"/>
  <c r="M833" i="9"/>
  <c r="M1045" i="9"/>
  <c r="L1045" i="9"/>
  <c r="M822" i="9"/>
  <c r="L822" i="9"/>
  <c r="L1041" i="9"/>
  <c r="M1041" i="9"/>
  <c r="M908" i="9"/>
  <c r="L908" i="9"/>
  <c r="M852" i="9"/>
  <c r="L852" i="9"/>
  <c r="L881" i="9"/>
  <c r="M881" i="9"/>
  <c r="L812" i="9"/>
  <c r="M812" i="9"/>
  <c r="M853" i="9"/>
  <c r="L853" i="9"/>
  <c r="L691" i="9"/>
  <c r="M691" i="9"/>
  <c r="M626" i="9"/>
  <c r="L626" i="9"/>
  <c r="M634" i="9"/>
  <c r="M795" i="9"/>
  <c r="L795" i="9"/>
  <c r="M739" i="9"/>
  <c r="L739" i="9"/>
  <c r="M685" i="9"/>
  <c r="L685" i="9"/>
  <c r="L712" i="9"/>
  <c r="M712" i="9"/>
  <c r="M643" i="9"/>
  <c r="L643" i="9"/>
  <c r="M787" i="9"/>
  <c r="L787" i="9"/>
  <c r="M658" i="9"/>
  <c r="L658" i="9"/>
  <c r="L656" i="9"/>
  <c r="M656" i="9"/>
  <c r="M731" i="9"/>
  <c r="L731" i="9"/>
  <c r="L580" i="9"/>
  <c r="M580" i="9"/>
  <c r="M526" i="9"/>
  <c r="L526" i="9"/>
  <c r="M447" i="9"/>
  <c r="L447" i="9"/>
  <c r="M598" i="9"/>
  <c r="L598" i="9"/>
  <c r="M478" i="9"/>
  <c r="L478" i="9"/>
  <c r="L444" i="9"/>
  <c r="M444" i="9"/>
  <c r="L524" i="9"/>
  <c r="M524" i="9"/>
  <c r="M346" i="9"/>
  <c r="L346" i="9"/>
  <c r="L623" i="9"/>
  <c r="M623" i="9"/>
  <c r="M569" i="9"/>
  <c r="L569" i="9"/>
  <c r="L255" i="9"/>
  <c r="M255" i="9"/>
  <c r="M230" i="9"/>
  <c r="M164" i="9"/>
  <c r="L164" i="9"/>
  <c r="G6" i="10"/>
  <c r="F12" i="10"/>
  <c r="G12" i="10" s="1"/>
  <c r="M349" i="9"/>
  <c r="L349" i="9"/>
  <c r="M314" i="9"/>
  <c r="L314" i="9"/>
  <c r="M178" i="9"/>
  <c r="L178" i="9"/>
  <c r="L95" i="9"/>
  <c r="M95" i="9"/>
  <c r="M381" i="9"/>
  <c r="L381" i="9"/>
  <c r="M302" i="9"/>
  <c r="L302" i="9"/>
  <c r="M202" i="9"/>
  <c r="L202" i="9"/>
  <c r="M126" i="9"/>
  <c r="L126" i="9"/>
  <c r="M274" i="9"/>
  <c r="L274" i="9"/>
  <c r="M182" i="9"/>
  <c r="L182" i="9"/>
  <c r="M162" i="9"/>
  <c r="L162" i="9"/>
  <c r="M129" i="9"/>
  <c r="L129" i="9"/>
  <c r="L335" i="9"/>
  <c r="M335" i="9"/>
  <c r="M117" i="9"/>
  <c r="L117" i="9"/>
  <c r="D63" i="13"/>
  <c r="E63" i="13" s="1"/>
  <c r="F43" i="13"/>
  <c r="E49" i="13"/>
  <c r="L1463" i="9"/>
  <c r="M1463" i="9"/>
  <c r="L1316" i="9"/>
  <c r="M1316" i="9"/>
  <c r="M1223" i="9"/>
  <c r="L1223" i="9"/>
  <c r="M894" i="9"/>
  <c r="L894" i="9"/>
  <c r="L905" i="9"/>
  <c r="M905" i="9"/>
  <c r="L1094" i="9"/>
  <c r="M1094" i="9"/>
  <c r="M698" i="9"/>
  <c r="L698" i="9"/>
  <c r="L474" i="9"/>
  <c r="M474" i="9"/>
  <c r="M577" i="9"/>
  <c r="L577" i="9"/>
  <c r="M154" i="9"/>
  <c r="L154" i="9"/>
  <c r="L287" i="9"/>
  <c r="M287" i="9"/>
  <c r="M220" i="9"/>
  <c r="L220" i="9"/>
  <c r="M1511" i="9"/>
  <c r="L1511" i="9"/>
  <c r="L1188" i="9"/>
  <c r="M1188" i="9"/>
  <c r="L1500" i="9"/>
  <c r="M1500" i="9"/>
  <c r="M1092" i="9"/>
  <c r="L1092" i="9"/>
  <c r="L1367" i="9"/>
  <c r="M1367" i="9"/>
  <c r="M1066" i="9"/>
  <c r="L1066" i="9"/>
  <c r="M814" i="9"/>
  <c r="L814" i="9"/>
  <c r="M767" i="9"/>
  <c r="L767" i="9"/>
  <c r="L546" i="9"/>
  <c r="M546" i="9"/>
  <c r="L554" i="9"/>
  <c r="M554" i="9"/>
  <c r="M566" i="9"/>
  <c r="L566" i="9"/>
  <c r="M414" i="9"/>
  <c r="L414" i="9"/>
  <c r="L1473" i="9"/>
  <c r="M1473" i="9"/>
  <c r="L1401" i="9"/>
  <c r="M1401" i="9"/>
  <c r="M1348" i="9"/>
  <c r="M1467" i="9"/>
  <c r="L1467" i="9"/>
  <c r="L1335" i="9"/>
  <c r="M1335" i="9"/>
  <c r="L1180" i="9"/>
  <c r="M1180" i="9"/>
  <c r="M1451" i="9"/>
  <c r="L1451" i="9"/>
  <c r="L1503" i="9"/>
  <c r="M1503" i="9"/>
  <c r="M1423" i="9"/>
  <c r="L1423" i="9"/>
  <c r="L1471" i="9"/>
  <c r="M1471" i="9"/>
  <c r="L1445" i="9"/>
  <c r="M1445" i="9"/>
  <c r="L1433" i="9"/>
  <c r="M1433" i="9"/>
  <c r="M1531" i="9"/>
  <c r="L1531" i="9"/>
  <c r="M1404" i="9"/>
  <c r="L1404" i="9"/>
  <c r="L1515" i="9"/>
  <c r="M1515" i="9"/>
  <c r="M1458" i="9"/>
  <c r="L1458" i="9"/>
  <c r="L1389" i="9"/>
  <c r="M1389" i="9"/>
  <c r="M1525" i="9"/>
  <c r="L1525" i="9"/>
  <c r="L1460" i="9"/>
  <c r="M1460" i="9"/>
  <c r="M1315" i="9"/>
  <c r="L1315" i="9"/>
  <c r="L1474" i="9"/>
  <c r="M1474" i="9"/>
  <c r="M1330" i="9"/>
  <c r="L1330" i="9"/>
  <c r="M1268" i="9"/>
  <c r="M1286" i="9"/>
  <c r="L1312" i="9"/>
  <c r="M1312" i="9"/>
  <c r="M1256" i="9"/>
  <c r="L1138" i="9"/>
  <c r="M1138" i="9"/>
  <c r="M1236" i="9"/>
  <c r="L1236" i="9"/>
  <c r="L1254" i="9"/>
  <c r="M1254" i="9"/>
  <c r="M1169" i="9"/>
  <c r="L1169" i="9"/>
  <c r="M1352" i="9"/>
  <c r="L1352" i="9"/>
  <c r="L1242" i="9"/>
  <c r="M1242" i="9"/>
  <c r="L1167" i="9"/>
  <c r="M1167" i="9"/>
  <c r="L1090" i="9"/>
  <c r="M1090" i="9"/>
  <c r="L935" i="9"/>
  <c r="M935" i="9"/>
  <c r="L1153" i="9"/>
  <c r="M1153" i="9"/>
  <c r="L1086" i="9"/>
  <c r="M1086" i="9"/>
  <c r="L929" i="9"/>
  <c r="M929" i="9"/>
  <c r="M1147" i="9"/>
  <c r="L1147" i="9"/>
  <c r="M895" i="9"/>
  <c r="L895" i="9"/>
  <c r="M910" i="9"/>
  <c r="L910" i="9"/>
  <c r="M997" i="9"/>
  <c r="L997" i="9"/>
  <c r="L903" i="9"/>
  <c r="M903" i="9"/>
  <c r="M836" i="9"/>
  <c r="L836" i="9"/>
  <c r="L807" i="9"/>
  <c r="M807" i="9"/>
  <c r="M989" i="9"/>
  <c r="L989" i="9"/>
  <c r="M870" i="9"/>
  <c r="L870" i="9"/>
  <c r="M827" i="9"/>
  <c r="L827" i="9"/>
  <c r="M776" i="9"/>
  <c r="L776" i="9"/>
  <c r="L688" i="9"/>
  <c r="M688" i="9"/>
  <c r="L788" i="9"/>
  <c r="M788" i="9"/>
  <c r="M738" i="9"/>
  <c r="L738" i="9"/>
  <c r="M679" i="9"/>
  <c r="L679" i="9"/>
  <c r="M699" i="9"/>
  <c r="L699" i="9"/>
  <c r="M635" i="9"/>
  <c r="L635" i="9"/>
  <c r="L802" i="9"/>
  <c r="M802" i="9"/>
  <c r="M766" i="9"/>
  <c r="L766" i="9"/>
  <c r="M755" i="9"/>
  <c r="L755" i="9"/>
  <c r="L506" i="9"/>
  <c r="M506" i="9"/>
  <c r="L420" i="9"/>
  <c r="M420" i="9"/>
  <c r="M575" i="9"/>
  <c r="L575" i="9"/>
  <c r="M527" i="9"/>
  <c r="L527" i="9"/>
  <c r="M470" i="9"/>
  <c r="L610" i="9"/>
  <c r="M610" i="9"/>
  <c r="L578" i="9"/>
  <c r="M578" i="9"/>
  <c r="L530" i="9"/>
  <c r="M530" i="9"/>
  <c r="L492" i="9"/>
  <c r="M492" i="9"/>
  <c r="M367" i="9"/>
  <c r="L367" i="9"/>
  <c r="M417" i="9"/>
  <c r="L417" i="9"/>
  <c r="M345" i="9"/>
  <c r="L345" i="9"/>
  <c r="M401" i="9"/>
  <c r="L401" i="9"/>
  <c r="M319" i="9"/>
  <c r="M254" i="9"/>
  <c r="L254" i="9"/>
  <c r="L226" i="9"/>
  <c r="M226" i="9"/>
  <c r="M137" i="9"/>
  <c r="L137" i="9"/>
  <c r="M347" i="9"/>
  <c r="L347" i="9"/>
  <c r="M158" i="9"/>
  <c r="L158" i="9"/>
  <c r="L111" i="9"/>
  <c r="M111" i="9"/>
  <c r="M298" i="9"/>
  <c r="L298" i="9"/>
  <c r="L191" i="9"/>
  <c r="M191" i="9"/>
  <c r="M93" i="9"/>
  <c r="L93" i="9"/>
  <c r="L311" i="9"/>
  <c r="M311" i="9"/>
  <c r="M325" i="9"/>
  <c r="L325" i="9"/>
  <c r="M116" i="9"/>
  <c r="L116" i="9"/>
  <c r="G7" i="4"/>
  <c r="N7" i="4" s="1"/>
  <c r="G7" i="3"/>
  <c r="M7" i="3" s="1"/>
  <c r="K368" i="9"/>
  <c r="L368" i="9" s="1"/>
  <c r="M292" i="9"/>
  <c r="L292" i="9"/>
  <c r="M76" i="9"/>
  <c r="L76" i="9"/>
  <c r="K1320" i="9"/>
  <c r="L1320" i="9" s="1"/>
  <c r="M1403" i="9"/>
  <c r="L1403" i="9"/>
  <c r="L1304" i="9"/>
  <c r="M1304" i="9"/>
  <c r="L1449" i="9"/>
  <c r="M1449" i="9"/>
  <c r="L1290" i="9"/>
  <c r="M1290" i="9"/>
  <c r="M1040" i="9"/>
  <c r="L1040" i="9"/>
  <c r="L640" i="9"/>
  <c r="M640" i="9"/>
  <c r="L631" i="9"/>
  <c r="M631" i="9"/>
  <c r="L428" i="9"/>
  <c r="M428" i="9"/>
  <c r="M252" i="9"/>
  <c r="L252" i="9"/>
  <c r="M212" i="9"/>
  <c r="L212" i="9"/>
  <c r="M1518" i="9"/>
  <c r="L1518" i="9"/>
  <c r="M1528" i="9"/>
  <c r="L1296" i="9"/>
  <c r="M1296" i="9"/>
  <c r="M1314" i="9"/>
  <c r="L1314" i="9"/>
  <c r="M1326" i="9"/>
  <c r="L1326" i="9"/>
  <c r="M1039" i="9"/>
  <c r="L1039" i="9"/>
  <c r="M900" i="9"/>
  <c r="L900" i="9"/>
  <c r="L1034" i="9"/>
  <c r="M1034" i="9"/>
  <c r="M867" i="9"/>
  <c r="L867" i="9"/>
  <c r="M920" i="9"/>
  <c r="L920" i="9"/>
  <c r="M749" i="9"/>
  <c r="L749" i="9"/>
  <c r="M386" i="9"/>
  <c r="L386" i="9"/>
  <c r="M439" i="9"/>
  <c r="M198" i="9"/>
  <c r="L198" i="9"/>
  <c r="M148" i="9"/>
  <c r="L148" i="9"/>
  <c r="M286" i="9"/>
  <c r="L286" i="9"/>
  <c r="M86" i="9"/>
  <c r="L86" i="9"/>
  <c r="M260" i="9"/>
  <c r="L260" i="9"/>
  <c r="L175" i="9"/>
  <c r="M175" i="9"/>
  <c r="L119" i="9"/>
  <c r="M119" i="9"/>
  <c r="L295" i="9"/>
  <c r="M295" i="9"/>
  <c r="M106" i="9"/>
  <c r="L106" i="9"/>
  <c r="E55" i="13"/>
  <c r="M1499" i="9"/>
  <c r="L1499" i="9"/>
  <c r="L1497" i="9"/>
  <c r="M1497" i="9"/>
  <c r="L1372" i="9"/>
  <c r="M1372" i="9"/>
  <c r="M1479" i="9"/>
  <c r="L1479" i="9"/>
  <c r="M1387" i="9"/>
  <c r="L1387" i="9"/>
  <c r="M1455" i="9"/>
  <c r="L1455" i="9"/>
  <c r="L1393" i="9"/>
  <c r="M1393" i="9"/>
  <c r="M1278" i="9"/>
  <c r="L1278" i="9"/>
  <c r="M1421" i="9"/>
  <c r="L1421" i="9"/>
  <c r="M1305" i="9"/>
  <c r="L1305" i="9"/>
  <c r="M1488" i="9"/>
  <c r="L1488" i="9"/>
  <c r="L1172" i="9"/>
  <c r="M1172" i="9"/>
  <c r="M1196" i="9"/>
  <c r="L1196" i="9"/>
  <c r="L1204" i="9"/>
  <c r="M1204" i="9"/>
  <c r="L1298" i="9"/>
  <c r="M1298" i="9"/>
  <c r="M1207" i="9"/>
  <c r="L1207" i="9"/>
  <c r="L1068" i="9"/>
  <c r="M1068" i="9"/>
  <c r="M1297" i="9"/>
  <c r="L1297" i="9"/>
  <c r="M1178" i="9"/>
  <c r="L1178" i="9"/>
  <c r="L1243" i="9"/>
  <c r="M1243" i="9"/>
  <c r="M1052" i="9"/>
  <c r="L1052" i="9"/>
  <c r="M1211" i="9"/>
  <c r="L1126" i="9"/>
  <c r="M1126" i="9"/>
  <c r="M1430" i="9"/>
  <c r="L1430" i="9"/>
  <c r="M1124" i="9"/>
  <c r="L1124" i="9"/>
  <c r="L1038" i="9"/>
  <c r="M1038" i="9"/>
  <c r="M868" i="9"/>
  <c r="L868" i="9"/>
  <c r="M1065" i="9"/>
  <c r="L1065" i="9"/>
  <c r="M1057" i="9"/>
  <c r="L1057" i="9"/>
  <c r="M983" i="9"/>
  <c r="L983" i="9"/>
  <c r="M878" i="9"/>
  <c r="L878" i="9"/>
  <c r="L873" i="9"/>
  <c r="M873" i="9"/>
  <c r="M1100" i="9"/>
  <c r="L1100" i="9"/>
  <c r="M1021" i="9"/>
  <c r="L1021" i="9"/>
  <c r="M926" i="9"/>
  <c r="L926" i="9"/>
  <c r="L959" i="9"/>
  <c r="M959" i="9"/>
  <c r="L887" i="9"/>
  <c r="M887" i="9"/>
  <c r="M826" i="9"/>
  <c r="L826" i="9"/>
  <c r="M817" i="9"/>
  <c r="L817" i="9"/>
  <c r="M939" i="9"/>
  <c r="L939" i="9"/>
  <c r="M806" i="9"/>
  <c r="L806" i="9"/>
  <c r="L752" i="9"/>
  <c r="M752" i="9"/>
  <c r="M645" i="9"/>
  <c r="L645" i="9"/>
  <c r="M654" i="9"/>
  <c r="M715" i="9"/>
  <c r="L715" i="9"/>
  <c r="M650" i="9"/>
  <c r="L650" i="9"/>
  <c r="M771" i="9"/>
  <c r="L771" i="9"/>
  <c r="L672" i="9"/>
  <c r="M672" i="9"/>
  <c r="M733" i="9"/>
  <c r="L733" i="9"/>
  <c r="M759" i="9"/>
  <c r="L759" i="9"/>
  <c r="L797" i="9"/>
  <c r="M797" i="9"/>
  <c r="M537" i="9"/>
  <c r="L537" i="9"/>
  <c r="L380" i="9"/>
  <c r="M380" i="9"/>
  <c r="M609" i="9"/>
  <c r="L609" i="9"/>
  <c r="M422" i="9"/>
  <c r="L422" i="9"/>
  <c r="M601" i="9"/>
  <c r="L601" i="9"/>
  <c r="M406" i="9"/>
  <c r="L406" i="9"/>
  <c r="M337" i="9"/>
  <c r="L337" i="9"/>
  <c r="M489" i="9"/>
  <c r="L489" i="9"/>
  <c r="M322" i="9"/>
  <c r="L322" i="9"/>
  <c r="M277" i="9"/>
  <c r="L277" i="9"/>
  <c r="L239" i="9"/>
  <c r="M239" i="9"/>
  <c r="L194" i="9"/>
  <c r="M194" i="9"/>
  <c r="M81" i="9"/>
  <c r="M108" i="9"/>
  <c r="L108" i="9"/>
  <c r="G11" i="3"/>
  <c r="M11" i="3" s="1"/>
  <c r="G11" i="4"/>
  <c r="N11" i="4" s="1"/>
  <c r="M344" i="9"/>
  <c r="L344" i="9"/>
  <c r="L263" i="9"/>
  <c r="M263" i="9"/>
  <c r="L151" i="9"/>
  <c r="M151" i="9"/>
  <c r="M82" i="9"/>
  <c r="L82" i="9"/>
  <c r="M257" i="9"/>
  <c r="L257" i="9"/>
  <c r="M209" i="9"/>
  <c r="L209" i="9"/>
  <c r="M294" i="9"/>
  <c r="L294" i="9"/>
  <c r="M169" i="9"/>
  <c r="L169" i="9"/>
  <c r="L103" i="9"/>
  <c r="M103" i="9"/>
  <c r="K1530" i="9"/>
  <c r="L1530" i="9" s="1"/>
  <c r="E46" i="13"/>
  <c r="F46" i="13" s="1"/>
  <c r="E48" i="13"/>
  <c r="F48" i="13" s="1"/>
  <c r="M228" i="9"/>
  <c r="L228" i="9"/>
  <c r="L1415" i="9"/>
  <c r="M1415" i="9"/>
  <c r="L1380" i="9"/>
  <c r="M1380" i="9"/>
  <c r="L1265" i="9"/>
  <c r="M1265" i="9"/>
  <c r="M1235" i="9"/>
  <c r="L1235" i="9"/>
  <c r="L1046" i="9"/>
  <c r="M1046" i="9"/>
  <c r="M1303" i="9"/>
  <c r="L1303" i="9"/>
  <c r="L991" i="9"/>
  <c r="M991" i="9"/>
  <c r="M777" i="9"/>
  <c r="L777" i="9"/>
  <c r="M518" i="9"/>
  <c r="M529" i="9"/>
  <c r="L529" i="9"/>
  <c r="L372" i="9"/>
  <c r="M372" i="9"/>
  <c r="L215" i="9"/>
  <c r="M215" i="9"/>
  <c r="M343" i="9"/>
  <c r="L343" i="9"/>
  <c r="M92" i="9"/>
  <c r="L92" i="9"/>
  <c r="M196" i="9"/>
  <c r="L196" i="9"/>
  <c r="L1399" i="9"/>
  <c r="M1399" i="9"/>
  <c r="M1407" i="9"/>
  <c r="L1407" i="9"/>
  <c r="L1280" i="9"/>
  <c r="M1280" i="9"/>
  <c r="L1224" i="9"/>
  <c r="M1224" i="9"/>
  <c r="L1248" i="9"/>
  <c r="M1248" i="9"/>
  <c r="M1059" i="9"/>
  <c r="L1059" i="9"/>
  <c r="L889" i="9"/>
  <c r="M889" i="9"/>
  <c r="L664" i="9"/>
  <c r="M664" i="9"/>
  <c r="M338" i="9"/>
  <c r="L338" i="9"/>
  <c r="M441" i="9"/>
  <c r="L441" i="9"/>
  <c r="M353" i="9"/>
  <c r="M118" i="9"/>
  <c r="L118" i="9"/>
  <c r="M161" i="9"/>
  <c r="L161" i="9"/>
  <c r="M217" i="9"/>
  <c r="L217" i="9"/>
  <c r="M145" i="9"/>
  <c r="L145" i="9"/>
  <c r="L199" i="9"/>
  <c r="M199" i="9"/>
  <c r="F42" i="13"/>
  <c r="D61" i="13"/>
  <c r="E61" i="13" s="1"/>
  <c r="M1487" i="9"/>
  <c r="L1487" i="9"/>
  <c r="M1491" i="9"/>
  <c r="L1491" i="9"/>
  <c r="M1490" i="9"/>
  <c r="L1490" i="9"/>
  <c r="M1371" i="9"/>
  <c r="L1371" i="9"/>
  <c r="L1457" i="9"/>
  <c r="M1457" i="9"/>
  <c r="M1385" i="9"/>
  <c r="L1417" i="9"/>
  <c r="M1417" i="9"/>
  <c r="L1442" i="9"/>
  <c r="M1442" i="9"/>
  <c r="L1377" i="9"/>
  <c r="M1377" i="9"/>
  <c r="L1264" i="9"/>
  <c r="M1264" i="9"/>
  <c r="L1412" i="9"/>
  <c r="M1412" i="9"/>
  <c r="L1294" i="9"/>
  <c r="M1294" i="9"/>
  <c r="M1478" i="9"/>
  <c r="L1478" i="9"/>
  <c r="M1414" i="9"/>
  <c r="L1414" i="9"/>
  <c r="M1346" i="9"/>
  <c r="L1346" i="9"/>
  <c r="M1156" i="9"/>
  <c r="L1156" i="9"/>
  <c r="L1164" i="9"/>
  <c r="M1164" i="9"/>
  <c r="L1282" i="9"/>
  <c r="M1282" i="9"/>
  <c r="L1206" i="9"/>
  <c r="M1206" i="9"/>
  <c r="L1284" i="9"/>
  <c r="M1284" i="9"/>
  <c r="M1177" i="9"/>
  <c r="L1177" i="9"/>
  <c r="M1309" i="9"/>
  <c r="L1309" i="9"/>
  <c r="M1234" i="9"/>
  <c r="L1234" i="9"/>
  <c r="M1186" i="9"/>
  <c r="L1186" i="9"/>
  <c r="M1115" i="9"/>
  <c r="L1115" i="9"/>
  <c r="L1025" i="9"/>
  <c r="M1025" i="9"/>
  <c r="L863" i="9"/>
  <c r="M863" i="9"/>
  <c r="L1050" i="9"/>
  <c r="M1050" i="9"/>
  <c r="M972" i="9"/>
  <c r="L972" i="9"/>
  <c r="M884" i="9"/>
  <c r="L884" i="9"/>
  <c r="L1121" i="9"/>
  <c r="M1121" i="9"/>
  <c r="M1048" i="9"/>
  <c r="L1048" i="9"/>
  <c r="M967" i="9"/>
  <c r="L967" i="9"/>
  <c r="L961" i="9"/>
  <c r="M961" i="9"/>
  <c r="M854" i="9"/>
  <c r="L921" i="9"/>
  <c r="M921" i="9"/>
  <c r="M909" i="9"/>
  <c r="L909" i="9"/>
  <c r="M775" i="9"/>
  <c r="L775" i="9"/>
  <c r="M809" i="9"/>
  <c r="L809" i="9"/>
  <c r="M791" i="9"/>
  <c r="L791" i="9"/>
  <c r="M1005" i="9"/>
  <c r="L1005" i="9"/>
  <c r="L728" i="9"/>
  <c r="M728" i="9"/>
  <c r="L638" i="9"/>
  <c r="M638" i="9"/>
  <c r="M763" i="9"/>
  <c r="L763" i="9"/>
  <c r="M653" i="9"/>
  <c r="L653" i="9"/>
  <c r="M714" i="9"/>
  <c r="L714" i="9"/>
  <c r="M770" i="9"/>
  <c r="L770" i="9"/>
  <c r="M662" i="9"/>
  <c r="L662" i="9"/>
  <c r="M757" i="9"/>
  <c r="L757" i="9"/>
  <c r="M682" i="9"/>
  <c r="L682" i="9"/>
  <c r="M735" i="9"/>
  <c r="L735" i="9"/>
  <c r="L618" i="9"/>
  <c r="M618" i="9"/>
  <c r="L586" i="9"/>
  <c r="M586" i="9"/>
  <c r="M455" i="9"/>
  <c r="M535" i="9"/>
  <c r="L535" i="9"/>
  <c r="L348" i="9"/>
  <c r="M348" i="9"/>
  <c r="M607" i="9"/>
  <c r="L607" i="9"/>
  <c r="L500" i="9"/>
  <c r="M500" i="9"/>
  <c r="L404" i="9"/>
  <c r="M404" i="9"/>
  <c r="M599" i="9"/>
  <c r="L599" i="9"/>
  <c r="L572" i="9"/>
  <c r="M572" i="9"/>
  <c r="L396" i="9"/>
  <c r="M396" i="9"/>
  <c r="M330" i="9"/>
  <c r="L330" i="9"/>
  <c r="M622" i="9"/>
  <c r="L622" i="9"/>
  <c r="M596" i="9"/>
  <c r="M425" i="9"/>
  <c r="L425" i="9"/>
  <c r="M276" i="9"/>
  <c r="L276" i="9"/>
  <c r="M237" i="9"/>
  <c r="L237" i="9"/>
  <c r="M181" i="9"/>
  <c r="L181" i="9"/>
  <c r="M201" i="9"/>
  <c r="L201" i="9"/>
  <c r="M102" i="9"/>
  <c r="L102" i="9"/>
  <c r="M328" i="9"/>
  <c r="L328" i="9"/>
  <c r="M262" i="9"/>
  <c r="L262" i="9"/>
  <c r="M149" i="9"/>
  <c r="L149" i="9"/>
  <c r="M68" i="9"/>
  <c r="L68" i="9"/>
  <c r="M250" i="9"/>
  <c r="L250" i="9"/>
  <c r="M146" i="9"/>
  <c r="L146" i="9"/>
  <c r="M89" i="9"/>
  <c r="L89" i="9"/>
  <c r="D64" i="13"/>
  <c r="E64" i="13" s="1"/>
  <c r="F47" i="13"/>
  <c r="M320" i="9"/>
  <c r="L320" i="9"/>
  <c r="M244" i="9"/>
  <c r="L244" i="9"/>
  <c r="M100" i="9"/>
  <c r="M1517" i="9"/>
  <c r="L1517" i="9"/>
  <c r="M1366" i="9"/>
  <c r="L1366" i="9"/>
  <c r="L1239" i="9"/>
  <c r="M1239" i="9"/>
  <c r="L1166" i="9"/>
  <c r="M1166" i="9"/>
  <c r="L1080" i="9"/>
  <c r="M1080" i="9"/>
  <c r="M1060" i="9"/>
  <c r="L1060" i="9"/>
  <c r="L977" i="9"/>
  <c r="M977" i="9"/>
  <c r="M674" i="9"/>
  <c r="L674" i="9"/>
  <c r="L412" i="9"/>
  <c r="M412" i="9"/>
  <c r="M362" i="9"/>
  <c r="L362" i="9"/>
  <c r="M521" i="9"/>
  <c r="L521" i="9"/>
  <c r="M1388" i="9"/>
  <c r="L1388" i="9"/>
  <c r="M1379" i="9"/>
  <c r="L1379" i="9"/>
  <c r="L1310" i="9"/>
  <c r="M1310" i="9"/>
  <c r="M1212" i="9"/>
  <c r="L1212" i="9"/>
  <c r="L1108" i="9"/>
  <c r="M1108" i="9"/>
  <c r="M1146" i="9"/>
  <c r="L1146" i="9"/>
  <c r="L1110" i="9"/>
  <c r="M1110" i="9"/>
  <c r="M998" i="9"/>
  <c r="L998" i="9"/>
  <c r="L975" i="9"/>
  <c r="M975" i="9"/>
  <c r="L831" i="9"/>
  <c r="M831" i="9"/>
  <c r="M655" i="9"/>
  <c r="L655" i="9"/>
  <c r="L340" i="9"/>
  <c r="M340" i="9"/>
  <c r="M625" i="9"/>
  <c r="L625" i="9"/>
  <c r="M246" i="9"/>
  <c r="L246" i="9"/>
  <c r="M1447" i="9"/>
  <c r="L1447" i="9"/>
  <c r="M1456" i="9"/>
  <c r="L1456" i="9"/>
  <c r="M1246" i="9"/>
  <c r="L1246" i="9"/>
  <c r="L1116" i="9"/>
  <c r="M1116" i="9"/>
  <c r="M1277" i="9"/>
  <c r="L1277" i="9"/>
  <c r="M1128" i="9"/>
  <c r="L1128" i="9"/>
  <c r="M1132" i="9"/>
  <c r="L1132" i="9"/>
  <c r="L1272" i="9"/>
  <c r="M1272" i="9"/>
  <c r="M1229" i="9"/>
  <c r="L1229" i="9"/>
  <c r="L1084" i="9"/>
  <c r="M1084" i="9"/>
  <c r="M1022" i="9"/>
  <c r="M862" i="9"/>
  <c r="L862" i="9"/>
  <c r="M1036" i="9"/>
  <c r="L1036" i="9"/>
  <c r="M1047" i="9"/>
  <c r="L1047" i="9"/>
  <c r="L945" i="9"/>
  <c r="M945" i="9"/>
  <c r="M844" i="9"/>
  <c r="L844" i="9"/>
  <c r="M1097" i="9"/>
  <c r="L1097" i="9"/>
  <c r="L1001" i="9"/>
  <c r="M1001" i="9"/>
  <c r="M1230" i="9"/>
  <c r="L1230" i="9"/>
  <c r="M1013" i="9"/>
  <c r="L1013" i="9"/>
  <c r="M950" i="9"/>
  <c r="L950" i="9"/>
  <c r="M899" i="9"/>
  <c r="L899" i="9"/>
  <c r="L820" i="9"/>
  <c r="M820" i="9"/>
  <c r="L804" i="9"/>
  <c r="M804" i="9"/>
  <c r="M973" i="9"/>
  <c r="L973" i="9"/>
  <c r="L707" i="9"/>
  <c r="M707" i="9"/>
  <c r="M637" i="9"/>
  <c r="L637" i="9"/>
  <c r="M762" i="9"/>
  <c r="L762" i="9"/>
  <c r="L704" i="9"/>
  <c r="M704" i="9"/>
  <c r="M646" i="9"/>
  <c r="L646" i="9"/>
  <c r="M702" i="9"/>
  <c r="L702" i="9"/>
  <c r="M751" i="9"/>
  <c r="L751" i="9"/>
  <c r="M661" i="9"/>
  <c r="L661" i="9"/>
  <c r="L720" i="9"/>
  <c r="M720" i="9"/>
  <c r="M503" i="9"/>
  <c r="L503" i="9"/>
  <c r="M391" i="9"/>
  <c r="L391" i="9"/>
  <c r="L460" i="9"/>
  <c r="M460" i="9"/>
  <c r="L324" i="9"/>
  <c r="M324" i="9"/>
  <c r="L538" i="9"/>
  <c r="M538" i="9"/>
  <c r="M495" i="9"/>
  <c r="L495" i="9"/>
  <c r="L452" i="9"/>
  <c r="M452" i="9"/>
  <c r="M361" i="9"/>
  <c r="L361" i="9"/>
  <c r="M590" i="9"/>
  <c r="L590" i="9"/>
  <c r="M567" i="9"/>
  <c r="M497" i="9"/>
  <c r="M383" i="9"/>
  <c r="L383" i="9"/>
  <c r="M316" i="9"/>
  <c r="L316" i="9"/>
  <c r="M424" i="9"/>
  <c r="L424" i="9"/>
  <c r="M273" i="9"/>
  <c r="L273" i="9"/>
  <c r="M236" i="9"/>
  <c r="L236" i="9"/>
  <c r="M177" i="9"/>
  <c r="L177" i="9"/>
  <c r="M122" i="9"/>
  <c r="L122" i="9"/>
  <c r="M308" i="9"/>
  <c r="L308" i="9"/>
  <c r="L223" i="9"/>
  <c r="M223" i="9"/>
  <c r="M142" i="9"/>
  <c r="L142" i="9"/>
  <c r="M284" i="9"/>
  <c r="L284" i="9"/>
  <c r="M238" i="9"/>
  <c r="L238" i="9"/>
  <c r="M172" i="9"/>
  <c r="L172" i="9"/>
  <c r="L135" i="9"/>
  <c r="M135" i="9"/>
  <c r="M105" i="9"/>
  <c r="L105" i="9"/>
  <c r="L247" i="9"/>
  <c r="M247" i="9"/>
  <c r="M133" i="9"/>
  <c r="L133" i="9"/>
  <c r="K1348" i="9"/>
  <c r="L1348" i="9" s="1"/>
  <c r="K1512" i="9"/>
  <c r="L1512" i="9" s="1"/>
  <c r="K1385" i="9"/>
  <c r="L1385" i="9" s="1"/>
  <c r="K1426" i="9"/>
  <c r="L1426" i="9" s="1"/>
  <c r="K1459" i="9"/>
  <c r="L1459" i="9" s="1"/>
  <c r="K1299" i="9"/>
  <c r="L1299" i="9" s="1"/>
  <c r="K1245" i="9"/>
  <c r="L1245" i="9" s="1"/>
  <c r="K1308" i="9"/>
  <c r="L1308" i="9" s="1"/>
  <c r="K1286" i="9"/>
  <c r="L1286" i="9" s="1"/>
  <c r="K1268" i="9"/>
  <c r="L1268" i="9" s="1"/>
  <c r="K1528" i="9"/>
  <c r="L1528" i="9" s="1"/>
  <c r="K1311" i="9"/>
  <c r="L1311" i="9" s="1"/>
  <c r="K1300" i="9"/>
  <c r="L1300" i="9" s="1"/>
  <c r="K1202" i="9"/>
  <c r="L1202" i="9" s="1"/>
  <c r="K1190" i="9"/>
  <c r="L1190" i="9" s="1"/>
  <c r="K1192" i="9"/>
  <c r="L1192" i="9" s="1"/>
  <c r="K1152" i="9"/>
  <c r="L1152" i="9" s="1"/>
  <c r="K1208" i="9"/>
  <c r="L1208" i="9" s="1"/>
  <c r="K996" i="9"/>
  <c r="L996" i="9" s="1"/>
  <c r="K924" i="9"/>
  <c r="L924" i="9" s="1"/>
  <c r="K1256" i="9"/>
  <c r="L1256" i="9" s="1"/>
  <c r="K1111" i="9"/>
  <c r="L1111" i="9" s="1"/>
  <c r="K937" i="9"/>
  <c r="L937" i="9" s="1"/>
  <c r="K1022" i="9"/>
  <c r="L1022" i="9" s="1"/>
  <c r="K854" i="9"/>
  <c r="L854" i="9" s="1"/>
  <c r="K1171" i="9"/>
  <c r="L1171" i="9" s="1"/>
  <c r="K1019" i="9"/>
  <c r="L1019" i="9" s="1"/>
  <c r="K1211" i="9"/>
  <c r="L1211" i="9" s="1"/>
  <c r="K1431" i="9"/>
  <c r="L1431" i="9" s="1"/>
  <c r="K1139" i="9"/>
  <c r="L1139" i="9" s="1"/>
  <c r="K1026" i="9"/>
  <c r="L1026" i="9" s="1"/>
  <c r="K1029" i="9"/>
  <c r="L1029" i="9" s="1"/>
  <c r="K992" i="9"/>
  <c r="L992" i="9" s="1"/>
  <c r="K981" i="9"/>
  <c r="L981" i="9" s="1"/>
  <c r="K864" i="9"/>
  <c r="L864" i="9" s="1"/>
  <c r="K651" i="9"/>
  <c r="L651" i="9" s="1"/>
  <c r="K696" i="9"/>
  <c r="L696" i="9" s="1"/>
  <c r="K642" i="9"/>
  <c r="L642" i="9" s="1"/>
  <c r="K634" i="9"/>
  <c r="L634" i="9" s="1"/>
  <c r="K719" i="9"/>
  <c r="L719" i="9" s="1"/>
  <c r="K803" i="9"/>
  <c r="L803" i="9" s="1"/>
  <c r="K567" i="9"/>
  <c r="L567" i="9" s="1"/>
  <c r="K455" i="9"/>
  <c r="L455" i="9" s="1"/>
  <c r="K439" i="9"/>
  <c r="L439" i="9" s="1"/>
  <c r="K319" i="9"/>
  <c r="L319" i="9" s="1"/>
  <c r="K596" i="9"/>
  <c r="L596" i="9" s="1"/>
  <c r="K468" i="9"/>
  <c r="L468" i="9" s="1"/>
  <c r="K364" i="9"/>
  <c r="L364" i="9" s="1"/>
  <c r="K654" i="9"/>
  <c r="L654" i="9" s="1"/>
  <c r="K553" i="9"/>
  <c r="L553" i="9" s="1"/>
  <c r="K497" i="9"/>
  <c r="L497" i="9" s="1"/>
  <c r="K353" i="9"/>
  <c r="L353" i="9" s="1"/>
  <c r="K808" i="9"/>
  <c r="L808" i="9" s="1"/>
  <c r="K574" i="9"/>
  <c r="L574" i="9" s="1"/>
  <c r="K518" i="9"/>
  <c r="L518" i="9" s="1"/>
  <c r="K470" i="9"/>
  <c r="L470" i="9" s="1"/>
  <c r="K630" i="9"/>
  <c r="L630" i="9" s="1"/>
  <c r="K547" i="9"/>
  <c r="L547" i="9" s="1"/>
  <c r="K451" i="9"/>
  <c r="L451" i="9" s="1"/>
  <c r="K541" i="9"/>
  <c r="L541" i="9" s="1"/>
  <c r="K482" i="9"/>
  <c r="L482" i="9" s="1"/>
  <c r="K442" i="9"/>
  <c r="L442" i="9" s="1"/>
  <c r="K464" i="9"/>
  <c r="L464" i="9" s="1"/>
  <c r="K279" i="9"/>
  <c r="L279" i="9" s="1"/>
  <c r="K100" i="9"/>
  <c r="L100" i="9" s="1"/>
  <c r="K81" i="9"/>
  <c r="L81" i="9" s="1"/>
  <c r="K649" i="9"/>
  <c r="L649" i="9" s="1"/>
  <c r="K230" i="9"/>
  <c r="L230" i="9" s="1"/>
  <c r="K174" i="9"/>
  <c r="L174" i="9" s="1"/>
  <c r="K110" i="9"/>
  <c r="L110" i="9" s="1"/>
  <c r="K243" i="9"/>
  <c r="L243" i="9" s="1"/>
  <c r="K99" i="9"/>
  <c r="L99" i="9" s="1"/>
  <c r="K301" i="9"/>
  <c r="L301" i="9" s="1"/>
  <c r="K72" i="9"/>
  <c r="L72" i="9" s="1"/>
  <c r="K245" i="9"/>
  <c r="L245" i="9" s="1"/>
  <c r="K61" i="9"/>
  <c r="L61" i="9" s="1"/>
  <c r="K296" i="9"/>
  <c r="L296" i="9" s="1"/>
  <c r="K50" i="9"/>
  <c r="L50" i="9" s="1"/>
  <c r="K229" i="9"/>
  <c r="L229" i="9" s="1"/>
  <c r="K144" i="9"/>
  <c r="L144" i="9" s="1"/>
  <c r="K128" i="9"/>
  <c r="L128" i="9" s="1"/>
  <c r="M94" i="9"/>
  <c r="L94" i="9"/>
  <c r="M1519" i="9"/>
  <c r="L1519" i="9"/>
  <c r="M1508" i="9"/>
  <c r="L1508" i="9"/>
  <c r="L1258" i="9"/>
  <c r="M1258" i="9"/>
  <c r="M1137" i="9"/>
  <c r="L1137" i="9"/>
  <c r="M1145" i="9"/>
  <c r="L1145" i="9"/>
  <c r="M942" i="9"/>
  <c r="L942" i="9"/>
  <c r="M678" i="9"/>
  <c r="L678" i="9"/>
  <c r="M675" i="9"/>
  <c r="L675" i="9"/>
  <c r="M364" i="9"/>
  <c r="L458" i="9"/>
  <c r="M458" i="9"/>
  <c r="M121" i="9"/>
  <c r="L121" i="9"/>
  <c r="L1505" i="9"/>
  <c r="M1505" i="9"/>
  <c r="L1469" i="9"/>
  <c r="M1469" i="9"/>
  <c r="L1522" i="9"/>
  <c r="M1522" i="9"/>
  <c r="M1247" i="9"/>
  <c r="L1247" i="9"/>
  <c r="L1200" i="9"/>
  <c r="M1200" i="9"/>
  <c r="L913" i="9"/>
  <c r="M913" i="9"/>
  <c r="M988" i="9"/>
  <c r="L988" i="9"/>
  <c r="L914" i="9"/>
  <c r="M914" i="9"/>
  <c r="M696" i="9"/>
  <c r="L1485" i="9"/>
  <c r="M1485" i="9"/>
  <c r="L1369" i="9"/>
  <c r="M1369" i="9"/>
  <c r="M1484" i="9"/>
  <c r="L1484" i="9"/>
  <c r="M1355" i="9"/>
  <c r="L1355" i="9"/>
  <c r="D14" i="12"/>
  <c r="C24" i="12"/>
  <c r="C25" i="12"/>
  <c r="C23" i="12"/>
  <c r="C21" i="12"/>
  <c r="C22" i="12"/>
  <c r="L1288" i="9"/>
  <c r="M1288" i="9"/>
  <c r="M1464" i="9"/>
  <c r="L1464" i="9"/>
  <c r="L1391" i="9"/>
  <c r="M1391" i="9"/>
  <c r="M1325" i="9"/>
  <c r="L1325" i="9"/>
  <c r="M1448" i="9"/>
  <c r="L1448" i="9"/>
  <c r="M1321" i="9"/>
  <c r="L1321" i="9"/>
  <c r="L1524" i="9"/>
  <c r="M1524" i="9"/>
  <c r="M1339" i="9"/>
  <c r="L1339" i="9"/>
  <c r="M1179" i="9"/>
  <c r="L1179" i="9"/>
  <c r="L1373" i="9"/>
  <c r="M1373" i="9"/>
  <c r="M1028" i="9"/>
  <c r="L1028" i="9"/>
  <c r="L1397" i="9"/>
  <c r="M1397" i="9"/>
  <c r="M1076" i="9"/>
  <c r="L1076" i="9"/>
  <c r="M1220" i="9"/>
  <c r="L1220" i="9"/>
  <c r="M1106" i="9"/>
  <c r="L1106" i="9"/>
  <c r="M1014" i="9"/>
  <c r="L1014" i="9"/>
  <c r="L841" i="9"/>
  <c r="M841" i="9"/>
  <c r="L1409" i="9"/>
  <c r="M1409" i="9"/>
  <c r="L1017" i="9"/>
  <c r="M1017" i="9"/>
  <c r="M956" i="9"/>
  <c r="L956" i="9"/>
  <c r="L857" i="9"/>
  <c r="M857" i="9"/>
  <c r="L1331" i="9"/>
  <c r="M1331" i="9"/>
  <c r="M1155" i="9"/>
  <c r="L1155" i="9"/>
  <c r="L993" i="9"/>
  <c r="M993" i="9"/>
  <c r="M838" i="9"/>
  <c r="L838" i="9"/>
  <c r="L849" i="9"/>
  <c r="M849" i="9"/>
  <c r="M1075" i="9"/>
  <c r="L1075" i="9"/>
  <c r="M924" i="9"/>
  <c r="L871" i="9"/>
  <c r="M871" i="9"/>
  <c r="L815" i="9"/>
  <c r="M815" i="9"/>
  <c r="M1144" i="9"/>
  <c r="L1144" i="9"/>
  <c r="M1016" i="9"/>
  <c r="L1016" i="9"/>
  <c r="M883" i="9"/>
  <c r="L883" i="9"/>
  <c r="M783" i="9"/>
  <c r="L783" i="9"/>
  <c r="M778" i="9"/>
  <c r="L778" i="9"/>
  <c r="M901" i="9"/>
  <c r="L901" i="9"/>
  <c r="M706" i="9"/>
  <c r="L706" i="9"/>
  <c r="L627" i="9"/>
  <c r="M627" i="9"/>
  <c r="M701" i="9"/>
  <c r="L701" i="9"/>
  <c r="M642" i="9"/>
  <c r="L760" i="9"/>
  <c r="M760" i="9"/>
  <c r="M686" i="9"/>
  <c r="L686" i="9"/>
  <c r="L736" i="9"/>
  <c r="M736" i="9"/>
  <c r="M651" i="9"/>
  <c r="M746" i="9"/>
  <c r="L746" i="9"/>
  <c r="L680" i="9"/>
  <c r="M680" i="9"/>
  <c r="M486" i="9"/>
  <c r="L486" i="9"/>
  <c r="L466" i="9"/>
  <c r="M466" i="9"/>
  <c r="L370" i="9"/>
  <c r="M370" i="9"/>
  <c r="L612" i="9"/>
  <c r="M612" i="9"/>
  <c r="L532" i="9"/>
  <c r="M532" i="9"/>
  <c r="L604" i="9"/>
  <c r="M604" i="9"/>
  <c r="M449" i="9"/>
  <c r="L449" i="9"/>
  <c r="L450" i="9"/>
  <c r="M450" i="9"/>
  <c r="M377" i="9"/>
  <c r="L377" i="9"/>
  <c r="M558" i="9"/>
  <c r="L558" i="9"/>
  <c r="L356" i="9"/>
  <c r="M356" i="9"/>
  <c r="L266" i="9"/>
  <c r="M266" i="9"/>
  <c r="M233" i="9"/>
  <c r="L233" i="9"/>
  <c r="M165" i="9"/>
  <c r="L165" i="9"/>
  <c r="M365" i="9"/>
  <c r="L365" i="9"/>
  <c r="M323" i="9"/>
  <c r="L323" i="9"/>
  <c r="M305" i="9"/>
  <c r="L305" i="9"/>
  <c r="M206" i="9"/>
  <c r="L206" i="9"/>
  <c r="M138" i="9"/>
  <c r="L138" i="9"/>
  <c r="M281" i="9"/>
  <c r="L281" i="9"/>
  <c r="M234" i="9"/>
  <c r="L234" i="9"/>
  <c r="M188" i="9"/>
  <c r="L188" i="9"/>
  <c r="M166" i="9"/>
  <c r="L166" i="9"/>
  <c r="M132" i="9"/>
  <c r="L132" i="9"/>
  <c r="M241" i="9"/>
  <c r="L241" i="9"/>
  <c r="M130" i="9"/>
  <c r="L130" i="9"/>
  <c r="E41" i="13"/>
  <c r="C54" i="13"/>
  <c r="M270" i="9"/>
  <c r="L270" i="9"/>
  <c r="M90" i="9"/>
  <c r="L90" i="9"/>
  <c r="D14" i="1"/>
  <c r="D11" i="1"/>
  <c r="D10" i="1"/>
  <c r="K606" i="9"/>
  <c r="L606" i="9" s="1"/>
  <c r="C18" i="9" l="1"/>
  <c r="Q31" i="9"/>
  <c r="C14" i="9"/>
  <c r="Q16" i="9"/>
  <c r="C13" i="9"/>
  <c r="D18" i="9"/>
  <c r="Q30" i="9"/>
  <c r="Q23" i="9"/>
  <c r="Q26" i="9"/>
  <c r="Q24" i="9"/>
  <c r="E14" i="11"/>
  <c r="C14" i="11"/>
  <c r="Q22" i="9"/>
  <c r="Q12" i="9"/>
  <c r="Q9" i="9"/>
  <c r="Q18" i="9"/>
  <c r="D60" i="13"/>
  <c r="E60" i="13" s="1"/>
  <c r="F49" i="13"/>
  <c r="Q14" i="9"/>
  <c r="Q27" i="9"/>
  <c r="D15" i="9"/>
  <c r="Q15" i="9"/>
  <c r="Q25" i="9"/>
  <c r="C15" i="9"/>
  <c r="C12" i="9"/>
  <c r="Q28" i="9"/>
  <c r="C17" i="9"/>
  <c r="Q17" i="9"/>
  <c r="Q33" i="9"/>
  <c r="Q29" i="9"/>
  <c r="Q13" i="9"/>
  <c r="D12" i="9"/>
  <c r="Q36" i="9"/>
  <c r="D14" i="9"/>
  <c r="Q34" i="9"/>
  <c r="Q35" i="9"/>
  <c r="Q32" i="9"/>
  <c r="D16" i="9"/>
  <c r="D62" i="13"/>
  <c r="E62" i="13" s="1"/>
  <c r="E54" i="13"/>
  <c r="F54" i="13" s="1"/>
  <c r="F41" i="13"/>
  <c r="C11" i="9"/>
  <c r="D11" i="9"/>
  <c r="C52" i="12"/>
  <c r="C42" i="12"/>
  <c r="C49" i="12"/>
  <c r="C48" i="12"/>
  <c r="C31" i="12"/>
  <c r="D15" i="12"/>
  <c r="E15" i="12" s="1"/>
  <c r="F15" i="12" s="1"/>
  <c r="G15" i="12" s="1"/>
  <c r="H15" i="12" s="1"/>
  <c r="I15" i="12" s="1"/>
  <c r="J15" i="12" s="1"/>
  <c r="K15" i="12" s="1"/>
  <c r="L15" i="12" s="1"/>
  <c r="M15" i="12" s="1"/>
  <c r="N15" i="12" s="1"/>
  <c r="O15" i="12" s="1"/>
  <c r="C50" i="12"/>
  <c r="C36" i="12" a="1"/>
  <c r="C36" i="12" s="1"/>
  <c r="C47" i="12"/>
  <c r="C51" i="12"/>
  <c r="C44" i="12"/>
  <c r="C43" i="12"/>
  <c r="Q20" i="9"/>
  <c r="Q10" i="9"/>
  <c r="Q19" i="9"/>
  <c r="C16" i="9"/>
  <c r="Q11" i="9"/>
  <c r="D17" i="9"/>
  <c r="Q8" i="9"/>
  <c r="Q21" i="9"/>
  <c r="D13" i="9"/>
  <c r="F55" i="13"/>
  <c r="C19" i="12" l="1"/>
  <c r="C20" i="12"/>
  <c r="C30" i="12"/>
  <c r="C33" i="12" l="1"/>
  <c r="C39" i="12"/>
  <c r="C37" i="12" l="1"/>
  <c r="C38" i="12"/>
</calcChain>
</file>

<file path=xl/sharedStrings.xml><?xml version="1.0" encoding="utf-8"?>
<sst xmlns="http://schemas.openxmlformats.org/spreadsheetml/2006/main" count="844" uniqueCount="570">
  <si>
    <t>Venue Risk Scores</t>
  </si>
  <si>
    <t>Scores 1 (low) to 5 (high). Composite = weighted average using Risk Framework weights (SC 20% · ECON 25% · GOV 15% · ORACLE 20% · LIQ 15% · BRIDGE 5%).</t>
  </si>
  <si>
    <t>Venue</t>
  </si>
  <si>
    <t>SC</t>
  </si>
  <si>
    <t>ECON</t>
  </si>
  <si>
    <t>GOV</t>
  </si>
  <si>
    <t>ORACLE</t>
  </si>
  <si>
    <t>LIQ</t>
  </si>
  <si>
    <t>BRIDGE</t>
  </si>
  <si>
    <t>Composite</t>
  </si>
  <si>
    <t>Tier</t>
  </si>
  <si>
    <t>Max cap</t>
  </si>
  <si>
    <t>sGHO — Aave</t>
  </si>
  <si>
    <t>Sentora PYUSD — Morpho</t>
  </si>
  <si>
    <t>KPK USDC Prime — Morpho</t>
  </si>
  <si>
    <t>Aave v3 USDT</t>
  </si>
  <si>
    <t>Liquidity buffer</t>
  </si>
  <si>
    <t>Maple Syrup USDC</t>
  </si>
  <si>
    <t>syrupUSDC/USDC loop (2×)</t>
  </si>
  <si>
    <t>Per-venue rationale</t>
  </si>
  <si>
    <t>Score 1 = lowest risk, 5 = highest. Each lens's weight is set on the Risk Framework tab (SC 20% · ECON 25% · GOV 15% · ORACLE 20% · LIQ 15% · BRIDGE 5%). Composite drives the tier (Core / Standard / Tactical / Drop) and the venue max cap. Rationale below documents WHY each score was assigned.</t>
  </si>
  <si>
    <t>Lens</t>
  </si>
  <si>
    <t>Score</t>
  </si>
  <si>
    <t>Rationale</t>
  </si>
  <si>
    <t>sGHO: Aave Savings</t>
  </si>
  <si>
    <t>Smart Contract</t>
  </si>
  <si>
    <t>Multi-firm audit stack: Certora and Sherlock on the ERC-4626 wrapper, OpenZeppelin / Sigma Prime / ABDK on the underlying GHO. The wrapper uses an upgradeable proxy, not immutable, so a buggy implementation can be swapped in by governance. The current ERC-4626 form has been live since 18 May 2026 : production seasoning is the binding constraint here, not audit depth.</t>
  </si>
  <si>
    <t>Economic</t>
  </si>
  <si>
    <t>Yield is a 4.25% fixed savings rate funded by the DAO from GHO borrow revenue. Real economic source. The rate is set 50 bps above Sky's SSR as a competitive benchmark and is governance-adjustable. GHO peg has held within ±50-100 bps over trailing 12 months; the GSM provides a 1:1 USDC redemption rail if peg defence is ever needed.</t>
  </si>
  <si>
    <t>Governance</t>
  </si>
  <si>
    <t>Aave Governance V3 with 1-day and 7-day timelocks by sensitivity. The sGHO Steward, a Risk Council multisig , holds rate-adjustment authority and can move the savings rate without a full DAO vote. AAVE governance did not losing points here following the last few months.</t>
  </si>
  <si>
    <t>Oracle</t>
  </si>
  <si>
    <t>No external price feed at the wrapper layer. Value derives from an internal yield index that grows at a configured rate per second. ERC-4626 share math against that index for deposit and redeem, no AMM, no flash-loan vector. The previous design had an external YieldMaestro oracle; it was deliberately removed.</t>
  </si>
  <si>
    <t>Liquidity</t>
  </si>
  <si>
    <t>Atomic withdrawals, no lock-up, no cooldown, no slashing. Burn sGHO, receive GHO in the same block. The only path that would block redemption is the Pause Guardian. an emergency action, not a normal-operations constraint.</t>
  </si>
  <si>
    <t>Bridging</t>
  </si>
  <si>
    <t>Ethereum mainnet only. A remote-GSM Arbitrum deployment is proposed but not live. Holding sGHO on L1 has zero CCIP exposure.</t>
  </si>
  <si>
    <t>Sentora PYUSD: Morpho</t>
  </si>
  <si>
    <t>Morpho Blue's core layer is immutable and multi-audited (Spearbit + OpenZeppelin + a Cantina contest in late 2023). MetaMorpho V1.1 re-audited Nov 2024; Vault V2 covered by six firms in 2025. The whole DAO contract surface carries a $2.5M Immunefi bounty. Sentora itself (formed May 2025 via the IntoTheBlock + Trident Digital merger) brings a $3B+ institutional deployment track record across Morpho, Euler and Kamino.</t>
  </si>
  <si>
    <t xml:space="preserve"> Underlying collateral spans Maple credit (syrupUSDC), Ethena basis (sUSDe), LSTs (weETH, wstETH) and wrapped-BTC custody. Heterogeneous risk family, all of which pass through to vault P&amp;L.</t>
  </si>
  <si>
    <t>The curator is the vault's chief risk officer:  controls market allow-list, caps and fees. Crucially they CANNOT change oracles since market parameters are permanently fixed at market creation. Standard Morpho timelock 1d-2w; the Guardian can revoke pending changes; Sentinels can instantly cap-down or deallocate. Single-curator concentration on Sentora (relatively new as a merged brand) is the residual risk.</t>
  </si>
  <si>
    <t>Standard MorphoChainlinkOracleV2;  Chainlink composed feeds for spot assets, plus ERC-4626 ratio adapters (convertToAssets) for syrupUSDC, sUSDe, sUSDS.  The 2-not-1 risk is that any accounting bug or socialised loss inside the 4626 collateral propagates straight into the health calc.</t>
  </si>
  <si>
    <t>V1 withdraw queue drains idle PYUSD first, then sequentially pulls from markets in the curator's order. V2 adds a permissionless forceDeallocate with a 0.5-2% penalty for a forced exit. No cooldown, no unbond. Each underlying market exposes only un-borrowed PYUSD as instantly liquid. Underlying vaults' market are bluechip and liquid.</t>
  </si>
  <si>
    <t>Ethereum mainnet only. All Sentora PYUSD vault variants (legacy, Main, Core, Core V2) are L1.</t>
  </si>
  <si>
    <t>KPK USDC Prime V2: Morpho</t>
  </si>
  <si>
    <t xml:space="preserve">Morpho Blue's core layer is immutable and multi-audited (Spearbit + OpenZeppelin + a Cantina contest in late 2023). MetaMorpho V1.1 re-audited Nov 2024; Vault V2 covered by six firms in 2025. The whole DAO contract surface carries a $2.5M Immunefi bounty. </t>
  </si>
  <si>
    <t>Pure interest yield from BTC- and ETH-collateralised borrow demand on Morpho Blue. No rewards stripping the base. All markets at 86% LLTV with a hard-coded ~5% liquidator incentive.  Bad debt socialises pro-rata across all depositors.</t>
  </si>
  <si>
    <t>Curator Safe is a 2-of-4 multisig; Owner and Sentinel sit on a 5-of-8 Security Council. Adding an adapter or raising caps takes a 3-day timelock; removing an adapter or changing gates 7 days; fee changes 14. Operational allocator actions bypass timelocks for real-time stress response.</t>
  </si>
  <si>
    <t>MorphoChainlinkOracleV2 composing Chainlink feeds. The three LST markets  layer an on-chain exchange-rate adapter on top of Chainlink ETH/USD. The LST's redemption rate is read directly from its contract: doesn't go stale, but introduces exposure to LST contract upgrades and to slow market-vs-redemption depeg.</t>
  </si>
  <si>
    <t>Capacity-constrained. Current vault TVL ~$23.3M, vault liquidity always between 5-10 mln.  Mitigation: phase the deposit in tranches as TVL grows.</t>
  </si>
  <si>
    <t xml:space="preserve">Ethereum mainnet only. USDC is native Circle USDC, not bridged. </t>
  </si>
  <si>
    <t>Six audit firms pre-launch (OpenZeppelin, Trail of Bits, ABDK, PeckShield, Sigma Prime, Certora formal verification) plus Sigma Prime on continuous retainer since 2022. aEthUSDT proxy has been live ~3 years on mainnet with no exploit on the core USDT supply path. This is the highest evidence bar available in DeFi lending.</t>
  </si>
  <si>
    <t>Pure variable-rate overcollateralised supply. Yield comes from organic borrowing demand, no leverage, no rehypothecation, no rewards stripping the base. The reserve is at ~97% utilisation on $2.5B supplied, with the borrow cap recently raised by the Risk Stewards. Clean economic profile, no synthetic exposure.</t>
  </si>
  <si>
    <t xml:space="preserve">Two emergency multisigs (5-of-9 each), proper ACL role separation, 1d / 7d timelocks.  Risk Stewards can adjust caps, LT, LTV and IRM curves on a daily granularity without a DAO vote, bounded by hard-coded limits. </t>
  </si>
  <si>
    <t>Chainlink USDT/USD feed wrapped in a PriceCapAdapter that protects against upward depeg. AaveOracle routes the read. Standard institutional stack.</t>
  </si>
  <si>
    <t>Aave v3 USDT is the deepest stablecoin lending market in DeFi  multi-billion supply base, comfortable cover for any sensible institutional ticket. Per LlamaRisk's published analysis, the supplier base is dominated by spot holders rather than looped leverage, so a stress event doesn't cascade into supplier withdrawals.</t>
  </si>
  <si>
    <t xml:space="preserve">Native L1 USDT, native L1 Aave v3 Core. No CCIP, no LayerZero, no canonical-bridge dependency in the redemption path. </t>
  </si>
  <si>
    <t>Liquidity buffer (USDC reserve)</t>
  </si>
  <si>
    <t>Native Circle USDC held in a venue equivalent to Aave USDC or idle. No bespoke smart-contract surface beyond Circle's USDC contract itself, which has multi-year mainnet exposure and no exploit at the token layer.</t>
  </si>
  <si>
    <t>Native USDC, no yield mechanism on the buffer slice. Low yield is the intentional cost of preservation. Circle's reserves are short-duration US Treasuries plus cash equivalents, attested monthly by Deloitte.</t>
  </si>
  <si>
    <t>Circle issues USDC under regulated stablecoin governance — NY DFS BitLicense, federal MSB registration, EU MiCA compliant. Centralised but mature. No DeFi-layer governance to evaluate on the buffer.</t>
  </si>
  <si>
    <t>USDC = $1 with the standard 0.1% peg float. No oracle risk on cash.</t>
  </si>
  <si>
    <t>Instant. Cash equivalent for the strategy.</t>
  </si>
  <si>
    <t>Ethereum mainnet only.</t>
  </si>
  <si>
    <t>Maple Syrup USDC (syrupUSDC)</t>
  </si>
  <si>
    <t>18 audit engagements across 7 firms (Trail of Bits, Spearbit, Three Sigma, 0xMacro, Sherlock, Dedaub, Sigma Prime), $500k Immunefi bounty active, multi-year production, no exploit on record. Score 2 because Pool Manager and Withdrawal Manager are upgradeable via GovernorTimelock, and the Pool Delegate role has wide on-chain authority (fund, fundStrategy, impairLoan, triggerDefault, processRedemptions).</t>
  </si>
  <si>
    <t>syrupUSDC/RLUSD Morpho loop (2.86× leverage)</t>
  </si>
  <si>
    <t>Ethereum mainnet only. All loop components (collateral, loan, oracle, Maple vault) live on L1. Zero bridging surface.</t>
  </si>
  <si>
    <t>KEY INPUTS</t>
  </si>
  <si>
    <t>Assumed AUM</t>
  </si>
  <si>
    <t>Risk-free (US 3M T-bill)</t>
  </si>
  <si>
    <t>Source: US Treasury H.15, 22 May 2026</t>
  </si>
  <si>
    <t>Cost drag p.a. (gas/rebal)</t>
  </si>
  <si>
    <t>KEY OUTPUTS</t>
  </si>
  <si>
    <t>Base case: blended net APY</t>
  </si>
  <si>
    <t>Base case: spread over risk-free</t>
  </si>
  <si>
    <t>Enhanced case: blended net APY</t>
  </si>
  <si>
    <t>Enhanced case: spread over RF</t>
  </si>
  <si>
    <t>Base case:  annual net yield ($)</t>
  </si>
  <si>
    <t>Positions held</t>
  </si>
  <si>
    <t>Constraints:  all within limits?</t>
  </si>
  <si>
    <t>README: DUSD Allocation Model</t>
  </si>
  <si>
    <t>Methodology, assumptions, and conventions used across every tab. Read this first.</t>
  </si>
  <si>
    <t>1. Purpose &amp; scope</t>
  </si>
  <si>
    <t>$25M DUSD allocation. Objective: capital preservation first, risk-adjusted yield second. Hybrid construction: preservation core in low-risk venues plus a small tactical satellite for incremental carry. Allocation - Base is the recommended deployment; Allocation - Enhanced exists to show how the framework responds if mandate risk appetite is slightly higher.</t>
  </si>
  <si>
    <t>2. Key inputs</t>
  </si>
  <si>
    <t>•  AUM: $25,000,000</t>
  </si>
  <si>
    <t>•  Risk-free rate: 3.6% (US 3M T-bill, 22 May 2026 vintage)</t>
  </si>
  <si>
    <t xml:space="preserve">•  Cost drag: 10 bps p.a. </t>
  </si>
  <si>
    <t>3. Risk framework: six lenses</t>
  </si>
  <si>
    <t xml:space="preserve">I used the "Dialectic's  framework", extended with Liquidity as a sixth lens. References: Chronograph: Institutional Grade Yield Farming, Benchmarks and performance attribution for DAO treasuries </t>
  </si>
  <si>
    <t>References:</t>
  </si>
  <si>
    <t>Benchmarks and performance attribution for DAO treasuries</t>
  </si>
  <si>
    <t>Chronograph: Institutional Grade Yield Farming</t>
  </si>
  <si>
    <t>•  Smart Contract 20%   ·   Economic 25%   ·   Governance 15%   ·   Oracle 20%   ·   Liquidity 15%   ·   Bridging 5%</t>
  </si>
  <si>
    <t>Scores: 1 (low risk) to 5 (high). Composite is the weighted sum. Composite drives the tier (Core / Standard / Tactical / Drop), and tier drives the venue maximum cap. See Risk Framework + Venue Scores tabs.</t>
  </si>
  <si>
    <t>4. Hard caps (Constraints tab)</t>
  </si>
  <si>
    <t>•  Per position ≤ 40%</t>
  </si>
  <si>
    <t>•  Per protocol (Aave aggregate) ≤ 50%</t>
  </si>
  <si>
    <t>•  Per curator on Morpho ≤ 25%</t>
  </si>
  <si>
    <t>•  Morpho aggregate (across curators) ≤ 50%</t>
  </si>
  <si>
    <t>•  Per stablecoin ≤ 70%</t>
  </si>
  <si>
    <t>•  Liquidity buffer ≥ 5% (idle capital)</t>
  </si>
  <si>
    <t>5. Yield scenarios — Bear / Base / Bull (Yield Scenarios tab)</t>
  </si>
  <si>
    <t>Base = current observed APY net of cost drag. Bear and Bull are constructed from each venue's forward σ. Forward σ is trailing 12m realised σ adjusted UPWARD: the trailing window is structurally calm relative to a forward distribution that includes credit, curator-discretion, and regime-shift events.</t>
  </si>
  <si>
    <t>6. Monte Carlo (Monte Carlo tab)</t>
  </si>
  <si>
    <t>•  1,500 paths, 12-month horizon</t>
  </si>
  <si>
    <t>•  Per-venue mean-reverting AR(1):   y_t+1 = ρ · y_t + (1−ρ) · μ + ε · σ,   ρ = 0.7</t>
  </si>
  <si>
    <t xml:space="preserve">•  Annual averaging factor = 0.55. Correct for AR(1) with ρ=0.7 over 12 periods. </t>
  </si>
  <si>
    <t>•  Cost drag deducted monthly</t>
  </si>
  <si>
    <t>•  Output: P5 / P25 / median / P75 / P95 + probability of loss + 5% expected shortfall, with and without tail events</t>
  </si>
  <si>
    <t>7. Black Swan (Black Swan tab)</t>
  </si>
  <si>
    <t>•  Per simulated year, each tail event fires with an annual Bernoulli probability</t>
  </si>
  <si>
    <t>•  Events are independent; total tail loss = Σ (event fired × severity × exposure)</t>
  </si>
  <si>
    <t>•  Per-event probabilities and severities are blue cells on the tab — editable for sensitivity</t>
  </si>
  <si>
    <t>8. Leverage sleeve (Leverage tab: used by Enhanced only)</t>
  </si>
  <si>
    <t>•  Market: syrupUSDC / RLUSD on Morpho</t>
  </si>
  <si>
    <t xml:space="preserve">•  LLTV: 91.5% </t>
  </si>
  <si>
    <t>•  Target LTV: 65% → leverage factor L = 1 / (1 − 0.65) = 2.86×</t>
  </si>
  <si>
    <t>9. Cross-protocol look-through (Look-through tab) - Collateral Exposure</t>
  </si>
  <si>
    <t>•  Per-vault market allocations are point-in-time snapshots (late May 2026)</t>
  </si>
  <si>
    <t>•  SUMIFS roll-up aggregates by underlying collateral asset and by risk category</t>
  </si>
  <si>
    <t>10. Backtest (Backtest tab)</t>
  </si>
  <si>
    <t>•  Window: 12 months, June 2025 to May 2026</t>
  </si>
  <si>
    <t>•  Per-venue monthly APYs from DefiLlama (Aave, Maple) and Morpho V2 GraphQL (Sentora, KPK)</t>
  </si>
  <si>
    <t xml:space="preserve">•  Cumulative return compounded from monthly returns </t>
  </si>
  <si>
    <t>11. Allocation - Enhanced — DEMONSTRATION ONLY</t>
  </si>
  <si>
    <t>Allocation - Enhanced is built to illustrate how the framework responds if mandate risk appetite is slightly higher. It adds 15% NAV to the syrupUSDC/RLUSD leverageD loop and trims other positions to fit. THIS IS NOT THE RECOMMENDED DEPLOYMENT. The recommendation for the case study mandate is Allocation - Base.</t>
  </si>
  <si>
    <t>12. Data sources &amp; dates</t>
  </si>
  <si>
    <t>•  DefiLlama yields API : Aave reserves, Maple syrupUSDC</t>
  </si>
  <si>
    <t>•  Morpho V2 GraphQL: Sentora PYUSD and KPK USDC Prime vaults</t>
  </si>
  <si>
    <t>•  Etherscan: contracts info</t>
  </si>
  <si>
    <t>•  Snapshot date for live values: 29 May 2026</t>
  </si>
  <si>
    <t>Allocation — Base (no leverage)</t>
  </si>
  <si>
    <t>Hybrid mandate: preservation core only. Tactical satellite shown but with leverage sleeve at 0% (excluded for the base case).</t>
  </si>
  <si>
    <t>Curator/Protocol</t>
  </si>
  <si>
    <t>Token</t>
  </si>
  <si>
    <t>Alloc %</t>
  </si>
  <si>
    <t>Alloc $</t>
  </si>
  <si>
    <t>Gross APY (Current APY as of 29.05)</t>
  </si>
  <si>
    <t>Net APY</t>
  </si>
  <si>
    <t>Wtd net</t>
  </si>
  <si>
    <t>Within cap?</t>
  </si>
  <si>
    <t>Protocol</t>
  </si>
  <si>
    <t>Asset class</t>
  </si>
  <si>
    <t>Issuer</t>
  </si>
  <si>
    <t>Risk family</t>
  </si>
  <si>
    <t>Custody</t>
  </si>
  <si>
    <t>sGHO:  Aave</t>
  </si>
  <si>
    <t>Aave</t>
  </si>
  <si>
    <t>GHO</t>
  </si>
  <si>
    <t>T1</t>
  </si>
  <si>
    <t>USD-stable (GHO)</t>
  </si>
  <si>
    <t>Aave (GHO)</t>
  </si>
  <si>
    <t>Savings</t>
  </si>
  <si>
    <t>Permissionless</t>
  </si>
  <si>
    <t>Sentora (Morpho)</t>
  </si>
  <si>
    <t>PYUSD</t>
  </si>
  <si>
    <t>T2</t>
  </si>
  <si>
    <t>Morpho</t>
  </si>
  <si>
    <t>Cross-collateral USD</t>
  </si>
  <si>
    <t>PayPal (PYUSD denom)</t>
  </si>
  <si>
    <t>Curated-lending</t>
  </si>
  <si>
    <t>KPK USDC Prime: Morpho</t>
  </si>
  <si>
    <t>KPK (Morpho)</t>
  </si>
  <si>
    <t>USDC</t>
  </si>
  <si>
    <t>Circle (USDC denom)</t>
  </si>
  <si>
    <t>USDT</t>
  </si>
  <si>
    <t>USD-stable (USDT)</t>
  </si>
  <si>
    <t>Tether (USDT)</t>
  </si>
  <si>
    <t>Money-market</t>
  </si>
  <si>
    <t>Reserve</t>
  </si>
  <si>
    <t>USD-stable (USDC)</t>
  </si>
  <si>
    <t>Circle (USDC)</t>
  </si>
  <si>
    <t>Cash</t>
  </si>
  <si>
    <t>Maple</t>
  </si>
  <si>
    <t>syrupUSDC</t>
  </si>
  <si>
    <t>Maple (syrupUSDC)</t>
  </si>
  <si>
    <t>Credit</t>
  </si>
  <si>
    <t>syrupUSDC/RLUSD loop (2.86×)</t>
  </si>
  <si>
    <t>Market (Morpho)</t>
  </si>
  <si>
    <t>Leverage</t>
  </si>
  <si>
    <t>T3</t>
  </si>
  <si>
    <t>Leverage USD</t>
  </si>
  <si>
    <t>Multi (syrupUSDC+other)</t>
  </si>
  <si>
    <t>TOTAL / BLENDED</t>
  </si>
  <si>
    <t>blended net:</t>
  </si>
  <si>
    <t>Allocation — Enhanced (with active leveraged leg, considered only if risk appetite increases over time)</t>
  </si>
  <si>
    <t>Hybrid mandate: preservation core + tactical satellite. The Enhanced view activates the 2× leverage sleeve on syrupUSDC/USDC at assumed 4% USDC borrow.</t>
  </si>
  <si>
    <t>Gross APY (29.05)</t>
  </si>
  <si>
    <t>Reward</t>
  </si>
  <si>
    <t>—</t>
  </si>
  <si>
    <t>blended net →</t>
  </si>
  <si>
    <t>Risk-Scoring Framework — Chronograph-aligned</t>
  </si>
  <si>
    <t>Six risk lenses (extends Dialectic's published Chronograph framework with Liquidity/exit as a 6th category). Each venue scored 1 (low risk) to 5 (high). Weighted composite maps to a max position size.</t>
  </si>
  <si>
    <t>Weight</t>
  </si>
  <si>
    <t>What it captures</t>
  </si>
  <si>
    <t>Smart-contract (SC)</t>
  </si>
  <si>
    <t>Audits, time-in-production, exploit history, upgradeability, code complexity</t>
  </si>
  <si>
    <t>Economic / mechanism (ECON)</t>
  </si>
  <si>
    <t>Real vs subsidised yield, collateral quality, peg/solvency, leverage, funding dependence, credit</t>
  </si>
  <si>
    <t>Governance / centralisation (GOV)</t>
  </si>
  <si>
    <t>Admin keys, timelocks, multisig quality, curator discretion, issuer control</t>
  </si>
  <si>
    <t>Oracle / NAV integrity (ORACLE)</t>
  </si>
  <si>
    <t>How the position is priced into NAV; manipulation surface; spot AMM vs TWAP vs validated</t>
  </si>
  <si>
    <t>Liquidity / exit (LIQ)</t>
  </si>
  <si>
    <t>Redemption mechanics (instant/days/locked); market depth at size; cooldowns/queues</t>
  </si>
  <si>
    <t>Bridge</t>
  </si>
  <si>
    <t xml:space="preserve">Cross-chain bridge / spoke-chain dependency </t>
  </si>
  <si>
    <t>Total</t>
  </si>
  <si>
    <t>Composite: max position size</t>
  </si>
  <si>
    <t>Composite ≥</t>
  </si>
  <si>
    <t>Composite &lt;</t>
  </si>
  <si>
    <t>Max position (% NAV)</t>
  </si>
  <si>
    <t>Core / blue-chip (1)</t>
  </si>
  <si>
    <t>Standard (2)</t>
  </si>
  <si>
    <t>Satellite (3)</t>
  </si>
  <si>
    <t>Tactical / probationary (4)</t>
  </si>
  <si>
    <t>Excluded (5)</t>
  </si>
  <si>
    <t>Portfolio-level caps</t>
  </si>
  <si>
    <t>Constraint</t>
  </si>
  <si>
    <t>Limit</t>
  </si>
  <si>
    <t>Max single position</t>
  </si>
  <si>
    <t>Hard cap on any one venue, regardless of tier</t>
  </si>
  <si>
    <t>Max per-protocol</t>
  </si>
  <si>
    <t>Aave aggregate (sGHO + USDT supply), Morpho aggregate not bound here, Maple, etc.</t>
  </si>
  <si>
    <t>Max per-curator (Morpho)</t>
  </si>
  <si>
    <t>Curator discretion is the real risk on Morpho, not the protocol core. Cap aggregates a single curator across all their vaults.</t>
  </si>
  <si>
    <t>Max Morpho aggregate</t>
  </si>
  <si>
    <t>Acknowledges curator diversification within Morpho is genuine diversification.</t>
  </si>
  <si>
    <t>Max single stablecoin issuer</t>
  </si>
  <si>
    <t>Reflects structural USDC dependency for a USDC-accounted Machine. Active issuer diversification still pursued via waterfall sizing.</t>
  </si>
  <si>
    <t>Ethereum hub</t>
  </si>
  <si>
    <t>No cap</t>
  </si>
  <si>
    <t>Hub is the safest settlement layer.</t>
  </si>
  <si>
    <t>Bridged / spoke-chain</t>
  </si>
  <si>
    <t>All current positions on Ethereum .</t>
  </si>
  <si>
    <t>Max  satellite</t>
  </si>
  <si>
    <t>≤15%</t>
  </si>
  <si>
    <t>Includes credit (Maple) + leverage sleeve.</t>
  </si>
  <si>
    <t>Max leveraged / looped</t>
  </si>
  <si>
    <t>≤10%</t>
  </si>
  <si>
    <t>Unwind risk under stress.</t>
  </si>
  <si>
    <t>Max locked-to-maturity (T3)</t>
  </si>
  <si>
    <t>Redemption liquidity.</t>
  </si>
  <si>
    <t>Min instant-exit (T1)</t>
  </si>
  <si>
    <t>≥30%</t>
  </si>
  <si>
    <t>Must honour Machine redemptions.</t>
  </si>
  <si>
    <t>Constraint Compliance Check</t>
  </si>
  <si>
    <t>Auto-evaluated against Allocation.</t>
  </si>
  <si>
    <t>Actual</t>
  </si>
  <si>
    <t>Status</t>
  </si>
  <si>
    <t>Note</t>
  </si>
  <si>
    <t>Total allocation = 100%</t>
  </si>
  <si>
    <t>Alloc % column (H) must sum to 100%.</t>
  </si>
  <si>
    <t>Max single position (any venue)</t>
  </si>
  <si>
    <t>Hard cap per the framework.</t>
  </si>
  <si>
    <t>Max per-protocol — Aave aggregate</t>
  </si>
  <si>
    <t>sGHO + Aave v3 USDT (both Aave-anchored).</t>
  </si>
  <si>
    <t>Max per-curator (Morpho) — Sentora</t>
  </si>
  <si>
    <t>All Sentora-curated vaults combined.</t>
  </si>
  <si>
    <t>Max per-curator (Morpho) — KPK</t>
  </si>
  <si>
    <t>Conflict disclosed in memo.</t>
  </si>
  <si>
    <t>Max Morpho aggregate (all curators)</t>
  </si>
  <si>
    <t>Uses the new Protocol column (N). Includes loop's Morpho market.</t>
  </si>
  <si>
    <t>Per-token (USDC)</t>
  </si>
  <si>
    <t>Direct USDC-denominated positions.</t>
  </si>
  <si>
    <t>Per-token (USDT)</t>
  </si>
  <si>
    <t>Aave USDT supply.</t>
  </si>
  <si>
    <t>Per-token (GHO)</t>
  </si>
  <si>
    <t>sGHO position.</t>
  </si>
  <si>
    <t>Per-token (PYUSD)</t>
  </si>
  <si>
    <t>Sentora PYUSD vault.</t>
  </si>
  <si>
    <t>Per-token (syrupUSDC)</t>
  </si>
  <si>
    <t>Maple direct (loop face tracked on Look-through tab).</t>
  </si>
  <si>
    <t>Tactical satellite (Credit + Leverage)</t>
  </si>
  <si>
    <t>Uses Risk family column (Q). Maple credit + leverage loop.</t>
  </si>
  <si>
    <t>Leverage / looped</t>
  </si>
  <si>
    <t>Base case = 0; Enhanced activates.</t>
  </si>
  <si>
    <t>Locked-to-maturity (T3)</t>
  </si>
  <si>
    <t>Leverage line.</t>
  </si>
  <si>
    <t>Instant-exit (T1) — minimum</t>
  </si>
  <si>
    <t>Informational roll-ups</t>
  </si>
  <si>
    <t>Risk family: Money market</t>
  </si>
  <si>
    <t>Risk family: Savings</t>
  </si>
  <si>
    <t>sGHO.</t>
  </si>
  <si>
    <t>Risk family: Curated lending</t>
  </si>
  <si>
    <t>Sentora PYUSD + KPK USDC Prime.</t>
  </si>
  <si>
    <t>Risk family : Cash / instant</t>
  </si>
  <si>
    <t>Liquidity buffer.</t>
  </si>
  <si>
    <t>Risk family: Credit</t>
  </si>
  <si>
    <t>Maple Syrup direct.</t>
  </si>
  <si>
    <t>Risk family: Leverage</t>
  </si>
  <si>
    <t>syrupUSDC loop.</t>
  </si>
  <si>
    <t>Custody :% permissionless</t>
  </si>
  <si>
    <t>Sanity: all venues permissionless.</t>
  </si>
  <si>
    <t>Asset class: USD-stable (single-asset)</t>
  </si>
  <si>
    <t>sGHO + Aave USDT + buffer.</t>
  </si>
  <si>
    <t>Asset class: Cross-collateral USD</t>
  </si>
  <si>
    <t>Sentora PYUSD + KPK + Maple.</t>
  </si>
  <si>
    <t>Per-issuer : Circle (USDC family)</t>
  </si>
  <si>
    <t>Direct Circle exposure.</t>
  </si>
  <si>
    <t>Per-issuer: Aave (GHO)</t>
  </si>
  <si>
    <t>Per-issuer: PayPal (PYUSD)</t>
  </si>
  <si>
    <t>Sentora PYUSD.</t>
  </si>
  <si>
    <t>Per-issuer: Tether (USDT)</t>
  </si>
  <si>
    <t>Aave USDT.</t>
  </si>
  <si>
    <t>Per-issuer:  Maple</t>
  </si>
  <si>
    <t>Maple Syrup USDC.</t>
  </si>
  <si>
    <t>Yield Scenarios: Bear / Base / Bull</t>
  </si>
  <si>
    <t>Allocation - Base: data from "Data" tab and "Allocation - Base" tab</t>
  </si>
  <si>
    <t>Bear</t>
  </si>
  <si>
    <t>Base</t>
  </si>
  <si>
    <t>Bull</t>
  </si>
  <si>
    <t>Portfolio (net of cost)</t>
  </si>
  <si>
    <t>Monte Carlo — 12-month net return (live, in-sheet)</t>
  </si>
  <si>
    <t>Each row = one simulated year. Venue APY drawn from its base + forward σ (Data tab); tail events drawn with empirical probability/severity. LIVE: press F9 to re-roll.</t>
  </si>
  <si>
    <t>Simulations (N)</t>
  </si>
  <si>
    <t>Annual-averaging factor</t>
  </si>
  <si>
    <t>Outcome distribution (live)</t>
  </si>
  <si>
    <t>Cost drag p.a.</t>
  </si>
  <si>
    <t>Return ≤ %</t>
  </si>
  <si>
    <t>Frequency (with tails)</t>
  </si>
  <si>
    <t>Metric</t>
  </si>
  <si>
    <t>No tail events</t>
  </si>
  <si>
    <t>With tail events</t>
  </si>
  <si>
    <t>P5 (worst 5%)</t>
  </si>
  <si>
    <t>P25</t>
  </si>
  <si>
    <t>Median (P50)</t>
  </si>
  <si>
    <t>P75</t>
  </si>
  <si>
    <t>P95 (best 5%)</t>
  </si>
  <si>
    <t>Mean</t>
  </si>
  <si>
    <t>Probability of loss</t>
  </si>
  <si>
    <t>Expected shortfall (5%)</t>
  </si>
  <si>
    <t>Tail-event assumptions (annual)</t>
  </si>
  <si>
    <t>Event</t>
  </si>
  <si>
    <t>Ann. prob.</t>
  </si>
  <si>
    <t>Severity low</t>
  </si>
  <si>
    <t>Severity high</t>
  </si>
  <si>
    <t>Exposure</t>
  </si>
  <si>
    <t>USDC depeg</t>
  </si>
  <si>
    <t>USDT depeg</t>
  </si>
  <si>
    <t>GHO depeg</t>
  </si>
  <si>
    <t>PYUSD depeg</t>
  </si>
  <si>
    <t>Maple credit default</t>
  </si>
  <si>
    <t>Curator-vault exploit</t>
  </si>
  <si>
    <t>Leverage liquidation</t>
  </si>
  <si>
    <t>Sim #</t>
  </si>
  <si>
    <t>sGHO</t>
  </si>
  <si>
    <t>PYUSD Sentora</t>
  </si>
  <si>
    <t>KPK USDC Prime</t>
  </si>
  <si>
    <t>Aave USDT</t>
  </si>
  <si>
    <t>Buffer</t>
  </si>
  <si>
    <t>Maple (SyrupUSDC)</t>
  </si>
  <si>
    <t>Loop (SyrupUSDC/RLUSD)</t>
  </si>
  <si>
    <t>Gross</t>
  </si>
  <si>
    <t>Tail</t>
  </si>
  <si>
    <t>Out (tails)</t>
  </si>
  <si>
    <t>Out (no tails)</t>
  </si>
  <si>
    <t>Stress Tests &amp; Scenarios</t>
  </si>
  <si>
    <t xml:space="preserve">Mark-to-market impact on the Base allocation. </t>
  </si>
  <si>
    <t>Scenario</t>
  </si>
  <si>
    <t>Exposure base</t>
  </si>
  <si>
    <t>Exposure $</t>
  </si>
  <si>
    <t>Shock</t>
  </si>
  <si>
    <t>Loss $</t>
  </si>
  <si>
    <t>NAV impact</t>
  </si>
  <si>
    <t>USDC depeg to $0.97</t>
  </si>
  <si>
    <t>USDT depeg -2%</t>
  </si>
  <si>
    <t>GHO depeg -3%</t>
  </si>
  <si>
    <t>PYUSD depeg -3%</t>
  </si>
  <si>
    <t>Maple credit default -25% on Syrup</t>
  </si>
  <si>
    <t>Curator-vault exploit -20% (single venue)</t>
  </si>
  <si>
    <t xml:space="preserve">Combined adverse </t>
  </si>
  <si>
    <t>Black-Swan Sensitivity (interactive - live calculator)</t>
  </si>
  <si>
    <t>Edit blue shock cells; NAV impact, loss, and net outcome recompute.</t>
  </si>
  <si>
    <t>Shock size</t>
  </si>
  <si>
    <t>Maple credit default (severity on Syrup position)</t>
  </si>
  <si>
    <t xml:space="preserve">Curator-vault exploit </t>
  </si>
  <si>
    <t>Total NAV impact</t>
  </si>
  <si>
    <t>Mark-to-market loss ($)</t>
  </si>
  <si>
    <t>Net 12-month outcome (base + impact)</t>
  </si>
  <si>
    <t>12-Month Historical Backtest</t>
  </si>
  <si>
    <t>Monthly APY history (Jun 2025 – May 2026) per venue, weighted by the locked allocation, compounded into a trailing-12-month realised return. Yellow cells = proxies (real data unavailable); see notes for each. Sources: DefiLlama API, Morpho GraphQL, Aavescan-</t>
  </si>
  <si>
    <t>Jun-25</t>
  </si>
  <si>
    <t>Jul-25</t>
  </si>
  <si>
    <t>Aug-25</t>
  </si>
  <si>
    <t>Sep-25</t>
  </si>
  <si>
    <t>Oct-25</t>
  </si>
  <si>
    <t>Nov-25</t>
  </si>
  <si>
    <t>Dec-25</t>
  </si>
  <si>
    <t>Jan-26</t>
  </si>
  <si>
    <t>Feb-26</t>
  </si>
  <si>
    <t>Mar-26</t>
  </si>
  <si>
    <t>Apr-26</t>
  </si>
  <si>
    <t>May-26</t>
  </si>
  <si>
    <t>12m sum</t>
  </si>
  <si>
    <t>Avg APY (%)</t>
  </si>
  <si>
    <t>sGHO: Aave</t>
  </si>
  <si>
    <t>Sentora PYUSD V2: Morpho</t>
  </si>
  <si>
    <t>Liquidity buffer (Aave USDC proxy)</t>
  </si>
  <si>
    <t>syrupUSDC/USDC loop (2.86×)</t>
  </si>
  <si>
    <t>Portfolio APY (weighted)</t>
  </si>
  <si>
    <t>Monthly return %</t>
  </si>
  <si>
    <t>Cumulative return</t>
  </si>
  <si>
    <t>Drawdown from peak</t>
  </si>
  <si>
    <t>Trailing 12-month total return</t>
  </si>
  <si>
    <t>Annualised return (equivalent)</t>
  </si>
  <si>
    <t>Average monthly portfolio APY</t>
  </si>
  <si>
    <t>Best month</t>
  </si>
  <si>
    <t>Worst month</t>
  </si>
  <si>
    <t>Std dev of monthly APY</t>
  </si>
  <si>
    <t>vs benchmark (US 3M T-bill ~3.6%)</t>
  </si>
  <si>
    <t>Risk-Adjusted Return Metrics — trailing 12 months</t>
  </si>
  <si>
    <t>INPUTS &amp; REFERENCES</t>
  </si>
  <si>
    <t>Annualised portfolio return (12m compound)</t>
  </si>
  <si>
    <t>Annualised volatility (monthly σ × √12)</t>
  </si>
  <si>
    <t>Risk-free rate</t>
  </si>
  <si>
    <t>Excess return over RF</t>
  </si>
  <si>
    <t>RISK-ADJUSTED RATIOS</t>
  </si>
  <si>
    <t>Downside deviation (annualised, MAR = RF)</t>
  </si>
  <si>
    <t>Sharpe ratio  (excess / ann σ)</t>
  </si>
  <si>
    <t>Sortino ratio  (excess / downside σ)</t>
  </si>
  <si>
    <t>Calmar ratio  (ann. return / |max DD|)</t>
  </si>
  <si>
    <t>HIT RATES</t>
  </si>
  <si>
    <t>Months with positive return</t>
  </si>
  <si>
    <t>Months exceeding RF/12 (≈0.30%/month)</t>
  </si>
  <si>
    <t>Months underperforming RF/12</t>
  </si>
  <si>
    <t>DISTRIBUTION SHAPE</t>
  </si>
  <si>
    <t>Best monthly return</t>
  </si>
  <si>
    <t>Worst monthly return</t>
  </si>
  <si>
    <t>Average positive month</t>
  </si>
  <si>
    <t>Average negative month</t>
  </si>
  <si>
    <t>Skewness  (12-obs: noisy)</t>
  </si>
  <si>
    <t>Excess kurtosis  (12-obs: noisy)</t>
  </si>
  <si>
    <t>Cross-protocol Look-through Exposure</t>
  </si>
  <si>
    <t>Decomposes each direct position into its effective underlying exposure. Highlights the hidden cross-protocol links that headline weights miss — most notably the syrupUSDC double-count via Sentora PYUSD vault.</t>
  </si>
  <si>
    <t>Sentora PYUSD vault: market allocation breakdown</t>
  </si>
  <si>
    <t>Market (collateral)</t>
  </si>
  <si>
    <t>Vault alloc %</t>
  </si>
  <si>
    <t>LLTV</t>
  </si>
  <si>
    <t>Effective $ (our position)</t>
  </si>
  <si>
    <t>weETH</t>
  </si>
  <si>
    <t>sUSDe</t>
  </si>
  <si>
    <t>LBTC</t>
  </si>
  <si>
    <t>kBTC</t>
  </si>
  <si>
    <t>cbBTC</t>
  </si>
  <si>
    <t>Idle PYUSD</t>
  </si>
  <si>
    <t>wstETH</t>
  </si>
  <si>
    <t>WBTC</t>
  </si>
  <si>
    <t>sUSDS</t>
  </si>
  <si>
    <t>KPK USDC Prime V2 vault: market allocation breakdown</t>
  </si>
  <si>
    <t>rETH</t>
  </si>
  <si>
    <t>OETH</t>
  </si>
  <si>
    <t>WETH</t>
  </si>
  <si>
    <t>Maple syrupUSDC — loan book &amp; instant-exit liquidity</t>
  </si>
  <si>
    <t>Component</t>
  </si>
  <si>
    <t>Share of Maple AUM</t>
  </si>
  <si>
    <t>Loan book (overcollateralised institutional credit)</t>
  </si>
  <si>
    <t>Instant-exit: PYUSD strategy</t>
  </si>
  <si>
    <t>Instant-exit: USTB (Superstate T-bill)</t>
  </si>
  <si>
    <t>Instant-exit: AMM pools (Uniswap)</t>
  </si>
  <si>
    <t>Instant-exit: dynamic liquidity buffer</t>
  </si>
  <si>
    <t>Market collateral exposure Overview</t>
  </si>
  <si>
    <t>Collateral asset</t>
  </si>
  <si>
    <t>$ via Sentora PYUSD</t>
  </si>
  <si>
    <t>$ via KPK V2</t>
  </si>
  <si>
    <t>Total $ effective</t>
  </si>
  <si>
    <t>% of NAV</t>
  </si>
  <si>
    <t>Decomposed subtotal</t>
  </si>
  <si>
    <t>Direct $ from Allocation - Base</t>
  </si>
  <si>
    <t>Aggregated by risk category</t>
  </si>
  <si>
    <t>Risk category</t>
  </si>
  <si>
    <t>Constituents</t>
  </si>
  <si>
    <t>BTC wrappers (WBTC + cbBTC + LBTC + kBTC)</t>
  </si>
  <si>
    <t>WBTC, cbBTC, LBTC, kBTC</t>
  </si>
  <si>
    <t>ETH / LSTs (weETH + wstETH + rETH + OETH + WETH)</t>
  </si>
  <si>
    <t>weETH, wstETH, rETH, OETH, WETH</t>
  </si>
  <si>
    <t>Crypto-credit (syrupUSDC)</t>
  </si>
  <si>
    <t>syrupUSDC (Morpho  market)</t>
  </si>
  <si>
    <t>Basis-trade stable (sUSDe)</t>
  </si>
  <si>
    <t>sUSDe (Sentora market)</t>
  </si>
  <si>
    <t>Native USD-stable (idle PYUSD + sUSDS)</t>
  </si>
  <si>
    <t>Idle PYUSD, sUSDS</t>
  </si>
  <si>
    <t>Leverage Loop — Performance &amp; Liquidation Math</t>
  </si>
  <si>
    <t xml:space="preserve">Models a leveraged supply/borrow loop (e.g., syrupUSDC supplied as collateral, RLUSD borrowed, swapped back, redeposited, repeat). </t>
  </si>
  <si>
    <t>Inputs</t>
  </si>
  <si>
    <t>LLTV (market liquidation LTV)</t>
  </si>
  <si>
    <t>Collateral supply APY (syrupUSDC)</t>
  </si>
  <si>
    <t>Asset borrow APR (RLUSD on Morpho)</t>
  </si>
  <si>
    <t>Computed</t>
  </si>
  <si>
    <t>Target LTV</t>
  </si>
  <si>
    <t>Leverage factor (L)</t>
  </si>
  <si>
    <t>Carry (supply − borrow)</t>
  </si>
  <si>
    <t>Net APY on equity</t>
  </si>
  <si>
    <t>Liquidation buffer (collateral drop)</t>
  </si>
  <si>
    <t>Sensitivity 1: Net APY by target LTV (rows) × RLUSD borrow APR (cols), holding supply APY fixed</t>
  </si>
  <si>
    <t>Target LTV ↓ / Borrow APR →</t>
  </si>
  <si>
    <t>Sensitivity 2: Liquidation buffer by target LTV (rows) × market LLTV (cols)</t>
  </si>
  <si>
    <t>Target LTV ↓ / LLTV →</t>
  </si>
  <si>
    <t>Chart data — Net APY curve at current inputs (supply / borrow / LLTV from Inputs above)</t>
  </si>
  <si>
    <t>Leverage L</t>
  </si>
  <si>
    <t>Liq. buffer</t>
  </si>
  <si>
    <t>Data — Venue parameters &amp; DefiLlama extracted stats</t>
  </si>
  <si>
    <t>Source: DefiLlama yields API (pools: yields.llama.fi/pools · history: yields.llama.fi/chart/{pool}), Aavescan, vaults.fyi, StakingRewards, Morpho/Aave/Maple docs. Pulled 28 May 2026. Blue cells = model inputs (used by MC + Yield Scenarios).</t>
  </si>
  <si>
    <t>For Montecarlo Simulations with Geometric Brownian Motion</t>
  </si>
  <si>
    <t>Curator</t>
  </si>
  <si>
    <t>Base (Current rates 28/05)</t>
  </si>
  <si>
    <t>Raw σ</t>
  </si>
  <si>
    <t>Fwd σ (used)</t>
  </si>
  <si>
    <t>Mechanism</t>
  </si>
  <si>
    <t>Audits</t>
  </si>
  <si>
    <t>OpenZeppelin · ChainSecurity · Certora</t>
  </si>
  <si>
    <t>Sentora</t>
  </si>
  <si>
    <t>Curated lending</t>
  </si>
  <si>
    <t>Spearbit · OpenZeppelin (Morpho core)</t>
  </si>
  <si>
    <t>KPK</t>
  </si>
  <si>
    <t>Spearbit · OpenZeppelin (Morpho core) · kpk reviews</t>
  </si>
  <si>
    <t>Money market</t>
  </si>
  <si>
    <t>OpenZeppelin · Trail of Bits · Sigma Prime · Certora</t>
  </si>
  <si>
    <t>Cash / instant</t>
  </si>
  <si>
    <t>Leverage (USD stable/stable)</t>
  </si>
  <si>
    <t>Circle (USDC) / Maple (syrupUSDC wrapper)</t>
  </si>
  <si>
    <t>Permissionless deposit · KYC borrowers</t>
  </si>
  <si>
    <t>ChainSecurity · Spearbit</t>
  </si>
  <si>
    <t>syrupUSDC/RLUSD</t>
  </si>
  <si>
    <t>Sentora (and Maple)</t>
  </si>
  <si>
    <t>Leverage loop</t>
  </si>
  <si>
    <t>Multiple — syrupUSDC collat + USDC borrow</t>
  </si>
  <si>
    <t>Spearbit (Morpho core)</t>
  </si>
  <si>
    <t>Reference:  pool IDs &amp; TVL</t>
  </si>
  <si>
    <t>Identifier</t>
  </si>
  <si>
    <t>TVL</t>
  </si>
  <si>
    <t>Source</t>
  </si>
  <si>
    <t>Aave v3 USDT (Eth)</t>
  </si>
  <si>
    <t xml:space="preserve"> bde08c85-41c5-4d80-9bb1-0835a4352efa</t>
  </si>
  <si>
    <t>$2.46B</t>
  </si>
  <si>
    <t>DefiLlama / Aavescan</t>
  </si>
  <si>
    <t>43641cf5-a92e-416b-bce9-27113d3c0db6</t>
  </si>
  <si>
    <t>$3.26B</t>
  </si>
  <si>
    <t>DefiLlama; mean 6.47%, σ 1.21%, P10/P50/P90 4.80/6.71/9.07</t>
  </si>
  <si>
    <t>Sentora PYUSD Morpho</t>
  </si>
  <si>
    <t>Vault 0xb576765fB15505433aF24FEe2c0325895C559FB2</t>
  </si>
  <si>
    <t>~$287M</t>
  </si>
  <si>
    <t>vaults.fyi / StakingRewards</t>
  </si>
  <si>
    <t>KPK USDC Prime Morpho</t>
  </si>
  <si>
    <t>Vault 0x4Ef53d2cAa51C447fdFEEedee8F07FD1962C9ee6</t>
  </si>
  <si>
    <t>$23.3M</t>
  </si>
  <si>
    <t>vaults.fyi</t>
  </si>
  <si>
    <t>Aave sGHO</t>
  </si>
  <si>
    <t>No DL pool (10-day history); SSR+50bps fixed</t>
  </si>
  <si>
    <t>~$254M</t>
  </si>
  <si>
    <t>stablecoininsider, Aave gov</t>
  </si>
  <si>
    <t>syrupUSDC/RLUSD Morpho market</t>
  </si>
  <si>
    <t>0xc0ae375fd761ff19b3f04de5534c0f1ec110f80e1c2ede27c42c1c43c3040394</t>
  </si>
  <si>
    <t>~$50M</t>
  </si>
  <si>
    <t>Governor authority routes daoMultisig (4-of-7 Gnosis Safe, confirmed via Safe API) through GovernorTimelock (Sep 2025, Sherlock + 0xMacro audited) into MapleGlobals proxy. Threshold not published on a Maple-hosted document (documentation gap).</t>
  </si>
  <si>
    <t>Share price is deterministic from on-chain pool NAV / shares via ERC-4626 convertToAssets. No AMM, no flash-loan vector, no redemption slippage. Collateral priced via 3 Chainlink sources monitored 24/7. Residual 2-not-1 risk: pool NAV input is partly off-chain marked by Pool Delegate with no documented cadence.</t>
  </si>
  <si>
    <t>FIFO Withdrawal Manager Queue (interest accrues until processed). Dynamic instant-liquidity buffer over $200M across AMM and protocol reserves since Q2 2025; pool also holds $430.52M idle  and deployed in bluechip strategie. Average exit under 5 minutes in normal conditions. If SyrupUSDC native redemption is not available, slippage is minimal (0.1%) when exiting via aggregators.</t>
  </si>
  <si>
    <t>Canonical pool on Ethereum mainnet. Cross-chain mirrors on Solana, Arbitrum, Base, Plasma via Chainlink CCIP CCT burn-and-mint. For direct Ethereum supply (this allocation), bridging surface is ZERO. Re-score required only if the allocation migrates to a non-Ethereum representation.</t>
  </si>
  <si>
    <t>Inherits Morpho Blue core (immutable post-deployment, multi-firm audited: OpenZeppelin, Spearbit, Cantina, Certora formal verification) and Maple syrupUSDC stack . Loop executes atomically via Bundler3 (Spearbit + OpenZeppelin audited, Certora formally verified) using a flash loan in a single tx; no stuck-mid-loop liquidation risk. Composite surface stacks two protocols, each at institutional bar.</t>
  </si>
  <si>
    <t>Dominant risk:  Institutional credit, off-chain underwritten by Maple Direct. Loan book $1.35B against $2.02B collateral. Borrower-name concentration only verifiable on syrupusdc.maple.finance dashboard. Orthogonal 2022 (~$36M loss, third-party sourced from CoinDesk and The Block, NOT Maple) was undercollateralised + third-party-delegate model; current architecture is overcollateralised in-house.</t>
  </si>
  <si>
    <t xml:space="preserve"> Gauntlet explicitly classifies this market in its FRONTIER category (maximum yield, potentially higher volatility, may face liquidity risks). Collateral-side governance sits with Maple Risk Committee.</t>
  </si>
  <si>
    <t>Worst in portfolio. Two-leg unwind: repay RLUSD borrow, then redeem syrupUSDC via Maple FIFO queue. Performance might be affected by slippage's impact when deploying/unwinding.</t>
  </si>
  <si>
    <t>≤30% aggregate</t>
  </si>
  <si>
    <t>syrupUSDC (collateral) plus RLUSD (borrow) on Morpho Blue. At target LTV 65%, leverage L = 2.86×; equity APY = 2.86 × syrupUSDC base minus 1.86 × RLUSD borrow. All Maple credit risk on syrupUSDC amplifies at 2.86×. Carry inverts when RLUSD borrow exceeds syrupUSDC supply. LLTV 91.5% leaves ~45% price-drop buffer to liquidation. Highest economic risk in the portfolio.</t>
  </si>
  <si>
    <t>Dual-protocol dependency. Morpho Blue (lending): market-level governance NULL by design (LLTV, oracle, IRM immutable post-deployment). Maple (collateral issuer): daoMultisig 4-of-7 Safe gated by GovernorTimelock; credit decisions sit off-chain with Maple Direct. Either side's actions hit the levered position.</t>
  </si>
  <si>
    <t>KPK USDC Prime  Morpho</t>
  </si>
  <si>
    <t>sGHO  Aave</t>
  </si>
  <si>
    <t>DUSD: Yield Allocation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</si>
</sst>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\$#,##0"/>
    <numFmt numFmtId="166" formatCode="0.00&quot;%&quot;"/>
    <numFmt numFmtId="167" formatCode="0.0000"/>
    <numFmt numFmtId="168" formatCode="0.00&quot;×&quot;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rgb="FFE1251B"/>
      <name val="Aptos"/>
      <family val="2"/>
    </font>
    <font>
      <sz val="11"/>
      <color theme="1"/>
      <name val="Aptos"/>
      <family val="2"/>
    </font>
    <font>
      <i/>
      <sz val="9"/>
      <color rgb="FF555555"/>
      <name val="Aptos"/>
      <family val="2"/>
    </font>
    <font>
      <b/>
      <sz val="10"/>
      <color rgb="FF000000"/>
      <name val="Aptos"/>
      <family val="2"/>
    </font>
    <font>
      <sz val="10"/>
      <color rgb="FF0000FF"/>
      <name val="Aptos"/>
      <family val="2"/>
    </font>
    <font>
      <sz val="10"/>
      <color rgb="FF000000"/>
      <name val="Aptos"/>
      <family val="2"/>
    </font>
    <font>
      <sz val="10"/>
      <name val="Aptos"/>
      <family val="2"/>
    </font>
    <font>
      <b/>
      <sz val="10"/>
      <color rgb="FFFFFFFF"/>
      <name val="Aptos"/>
      <family val="2"/>
    </font>
    <font>
      <sz val="10"/>
      <color rgb="FF15803D"/>
      <name val="Aptos"/>
      <family val="2"/>
    </font>
    <font>
      <sz val="11"/>
      <name val="Aptos"/>
      <family val="2"/>
    </font>
    <font>
      <b/>
      <sz val="13"/>
      <color rgb="FFE1251B"/>
      <name val="Aptos"/>
      <family val="2"/>
    </font>
    <font>
      <b/>
      <sz val="11"/>
      <color rgb="FFFFFFFF"/>
      <name val="Aptos"/>
      <family val="2"/>
    </font>
    <font>
      <b/>
      <sz val="11"/>
      <color rgb="FFF2F2F4"/>
      <name val="Aptos"/>
      <family val="2"/>
    </font>
    <font>
      <sz val="10"/>
      <color rgb="FF1A1A1A"/>
      <name val="Aptos"/>
      <family val="2"/>
    </font>
    <font>
      <b/>
      <sz val="11"/>
      <color rgb="FF1A1A1A"/>
      <name val="Aptos"/>
      <family val="2"/>
    </font>
    <font>
      <i/>
      <sz val="9"/>
      <color rgb="FFC00000"/>
      <name val="Aptos"/>
      <family val="2"/>
    </font>
    <font>
      <sz val="8"/>
      <color theme="1"/>
      <name val="Aptos"/>
      <family val="2"/>
    </font>
    <font>
      <b/>
      <sz val="11"/>
      <name val="Aptos"/>
      <family val="2"/>
    </font>
    <font>
      <i/>
      <sz val="8"/>
      <color rgb="FF888888"/>
      <name val="Aptos"/>
      <family val="2"/>
    </font>
    <font>
      <sz val="10"/>
      <color theme="1"/>
      <name val="Aptos"/>
      <family val="2"/>
    </font>
    <font>
      <b/>
      <sz val="16"/>
      <color rgb="FFE1251B"/>
      <name val="Aptos"/>
      <family val="2"/>
    </font>
    <font>
      <sz val="11"/>
      <color rgb="FF1A1A1A"/>
      <name val="Aptos"/>
      <family val="2"/>
    </font>
    <font>
      <u/>
      <sz val="11"/>
      <color theme="10"/>
      <name val="Calibri"/>
      <family val="2"/>
      <scheme val="minor"/>
    </font>
    <font>
      <i/>
      <sz val="10"/>
      <color rgb="FF555555"/>
      <name val="Aptos"/>
      <family val="2"/>
    </font>
    <font>
      <b/>
      <sz val="10"/>
      <color rgb="FFE1251B"/>
      <name val="Aptos"/>
      <family val="2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F7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rgb="FF161618"/>
      </patternFill>
    </fill>
    <fill>
      <patternFill patternType="solid">
        <fgColor rgb="FFF5F5F7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22">
    <border>
      <left/>
      <right/>
      <top/>
      <bottom/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/>
      <right/>
      <top style="thin">
        <color rgb="FFBBBBBB"/>
      </top>
      <bottom style="thin">
        <color rgb="FFBBBBBB"/>
      </bottom>
      <diagonal/>
    </border>
    <border>
      <left/>
      <right style="thin">
        <color rgb="FFBBBBBB"/>
      </right>
      <top style="thin">
        <color rgb="FFBBBBBB"/>
      </top>
      <bottom style="thin">
        <color rgb="FFBBBBBB"/>
      </bottom>
      <diagonal/>
    </border>
    <border>
      <left style="thin">
        <color rgb="FFBBBBBB"/>
      </left>
      <right style="thin">
        <color rgb="FFBBBBBB"/>
      </right>
      <top/>
      <bottom style="thin">
        <color rgb="FFBBBBBB"/>
      </bottom>
      <diagonal/>
    </border>
    <border>
      <left style="thin">
        <color rgb="FFBBBBBB"/>
      </left>
      <right/>
      <top style="thin">
        <color rgb="FFBBBBBB"/>
      </top>
      <bottom style="thin">
        <color rgb="FFBBBBBB"/>
      </bottom>
      <diagonal/>
    </border>
    <border>
      <left/>
      <right/>
      <top/>
      <bottom/>
      <diagonal/>
    </border>
    <border>
      <left style="thin">
        <color rgb="FF3A3A3F"/>
      </left>
      <right style="thin">
        <color rgb="FF3A3A3F"/>
      </right>
      <top style="thin">
        <color rgb="FF3A3A3F"/>
      </top>
      <bottom style="thin">
        <color rgb="FF3A3A3F"/>
      </bottom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 style="thin">
        <color rgb="FFB0B0B0"/>
      </left>
      <right style="thin">
        <color rgb="FFB0B0B0"/>
      </right>
      <top/>
      <bottom/>
      <diagonal/>
    </border>
    <border>
      <left style="thin">
        <color rgb="FFB0B0B0"/>
      </left>
      <right style="thin">
        <color rgb="FFB0B0B0"/>
      </right>
      <top/>
      <bottom style="thin">
        <color rgb="FFB0B0B0"/>
      </bottom>
      <diagonal/>
    </border>
    <border>
      <left style="thin">
        <color rgb="FFBBBBBB"/>
      </left>
      <right style="thin">
        <color indexed="64"/>
      </right>
      <top style="thin">
        <color rgb="FFBBBBBB"/>
      </top>
      <bottom style="thin">
        <color rgb="FFBBBBBB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BBBBBB"/>
      </top>
      <bottom style="thin">
        <color rgb="FFBBBBB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/>
      <right/>
      <top/>
      <bottom style="thin">
        <color rgb="FFBBBBBB"/>
      </bottom>
      <diagonal/>
    </border>
  </borders>
  <cellStyleXfs count="3">
    <xf numFmtId="0" fontId="0" fillId="0" borderId="19"/>
    <xf numFmtId="9" fontId="1" fillId="0" borderId="19"/>
    <xf numFmtId="0" fontId="24" fillId="0" borderId="19"/>
  </cellStyleXfs>
  <cellXfs count="222"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 vertical="center" wrapText="1"/>
    </xf>
    <xf numFmtId="0" fontId="9" fillId="7" borderId="1" xfId="0" applyFont="1" applyFill="1" applyBorder="1" applyAlignment="1">
      <alignment horizontal="left" vertical="center"/>
    </xf>
    <xf numFmtId="164" fontId="6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164" fontId="7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164" fontId="7" fillId="0" borderId="0" xfId="0" applyNumberFormat="1" applyFont="1" applyBorder="1" applyAlignment="1">
      <alignment horizontal="left" vertical="center"/>
    </xf>
    <xf numFmtId="2" fontId="6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9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8" borderId="0" xfId="0" applyFont="1" applyFill="1" applyBorder="1" applyAlignment="1">
      <alignment horizontal="left" vertical="center"/>
    </xf>
    <xf numFmtId="165" fontId="6" fillId="0" borderId="0" xfId="0" applyNumberFormat="1" applyFont="1" applyBorder="1" applyAlignment="1">
      <alignment horizontal="left" vertical="center"/>
    </xf>
    <xf numFmtId="164" fontId="6" fillId="0" borderId="0" xfId="0" applyNumberFormat="1" applyFont="1" applyBorder="1" applyAlignment="1">
      <alignment horizontal="left" vertical="center"/>
    </xf>
    <xf numFmtId="10" fontId="6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10" fontId="8" fillId="0" borderId="0" xfId="0" applyNumberFormat="1" applyFont="1" applyBorder="1" applyAlignment="1">
      <alignment horizontal="left" vertical="center"/>
    </xf>
    <xf numFmtId="165" fontId="8" fillId="0" borderId="0" xfId="0" applyNumberFormat="1" applyFont="1" applyBorder="1" applyAlignment="1">
      <alignment horizontal="left" vertical="center"/>
    </xf>
    <xf numFmtId="1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3" fillId="0" borderId="0" xfId="0" applyFont="1" applyBorder="1"/>
    <xf numFmtId="0" fontId="2" fillId="0" borderId="0" xfId="0" applyFont="1" applyBorder="1"/>
    <xf numFmtId="0" fontId="4" fillId="0" borderId="0" xfId="0" applyFont="1" applyBorder="1"/>
    <xf numFmtId="0" fontId="9" fillId="7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13" fillId="7" borderId="11" xfId="0" applyFont="1" applyFill="1" applyBorder="1" applyAlignment="1">
      <alignment horizontal="center" vertical="center" wrapText="1"/>
    </xf>
    <xf numFmtId="0" fontId="15" fillId="0" borderId="1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9" fillId="7" borderId="7" xfId="0" applyFont="1" applyFill="1" applyBorder="1" applyAlignment="1">
      <alignment horizontal="left" vertical="center"/>
    </xf>
    <xf numFmtId="2" fontId="8" fillId="0" borderId="1" xfId="0" applyNumberFormat="1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left" vertical="center"/>
    </xf>
    <xf numFmtId="165" fontId="8" fillId="0" borderId="1" xfId="0" applyNumberFormat="1" applyFont="1" applyBorder="1" applyAlignment="1">
      <alignment horizontal="left"/>
    </xf>
    <xf numFmtId="10" fontId="6" fillId="0" borderId="1" xfId="0" applyNumberFormat="1" applyFont="1" applyBorder="1" applyAlignment="1">
      <alignment horizontal="left" vertical="center"/>
    </xf>
    <xf numFmtId="10" fontId="7" fillId="0" borderId="1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164" fontId="5" fillId="2" borderId="1" xfId="0" applyNumberFormat="1" applyFont="1" applyFill="1" applyBorder="1" applyAlignment="1">
      <alignment horizontal="left" vertical="center"/>
    </xf>
    <xf numFmtId="165" fontId="5" fillId="0" borderId="1" xfId="0" applyNumberFormat="1" applyFont="1" applyBorder="1" applyAlignment="1">
      <alignment horizontal="left"/>
    </xf>
    <xf numFmtId="10" fontId="5" fillId="2" borderId="1" xfId="0" applyNumberFormat="1" applyFont="1" applyFill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0" fontId="6" fillId="0" borderId="1" xfId="0" applyNumberFormat="1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1" xfId="0" applyFont="1" applyBorder="1"/>
    <xf numFmtId="0" fontId="3" fillId="0" borderId="1" xfId="0" applyFont="1" applyBorder="1"/>
    <xf numFmtId="164" fontId="5" fillId="2" borderId="1" xfId="0" applyNumberFormat="1" applyFont="1" applyFill="1" applyBorder="1" applyAlignment="1">
      <alignment horizontal="center" vertical="center"/>
    </xf>
    <xf numFmtId="165" fontId="5" fillId="0" borderId="1" xfId="0" applyNumberFormat="1" applyFont="1" applyBorder="1"/>
    <xf numFmtId="0" fontId="5" fillId="0" borderId="1" xfId="0" applyFont="1" applyBorder="1" applyAlignment="1">
      <alignment horizontal="right"/>
    </xf>
    <xf numFmtId="10" fontId="5" fillId="2" borderId="1" xfId="0" applyNumberFormat="1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/>
    <xf numFmtId="164" fontId="8" fillId="0" borderId="4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left"/>
    </xf>
    <xf numFmtId="165" fontId="7" fillId="0" borderId="1" xfId="0" applyNumberFormat="1" applyFont="1" applyBorder="1" applyAlignment="1">
      <alignment horizontal="left"/>
    </xf>
    <xf numFmtId="10" fontId="5" fillId="3" borderId="1" xfId="0" applyNumberFormat="1" applyFont="1" applyFill="1" applyBorder="1" applyAlignment="1">
      <alignment horizontal="left" vertical="center"/>
    </xf>
    <xf numFmtId="164" fontId="5" fillId="0" borderId="1" xfId="0" applyNumberFormat="1" applyFont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/>
    </xf>
    <xf numFmtId="10" fontId="5" fillId="2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164" fontId="8" fillId="0" borderId="1" xfId="0" applyNumberFormat="1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/>
    </xf>
    <xf numFmtId="10" fontId="8" fillId="0" borderId="1" xfId="1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9" fillId="7" borderId="2" xfId="0" applyFont="1" applyFill="1" applyBorder="1" applyAlignment="1">
      <alignment horizontal="left" vertical="center"/>
    </xf>
    <xf numFmtId="0" fontId="9" fillId="7" borderId="8" xfId="0" applyFont="1" applyFill="1" applyBorder="1" applyAlignment="1">
      <alignment horizontal="left" vertical="center"/>
    </xf>
    <xf numFmtId="0" fontId="9" fillId="6" borderId="9" xfId="0" applyFont="1" applyFill="1" applyBorder="1" applyAlignment="1">
      <alignment horizontal="left" vertical="center"/>
    </xf>
    <xf numFmtId="164" fontId="6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7" borderId="14" xfId="0" applyFont="1" applyFill="1" applyBorder="1" applyAlignment="1">
      <alignment horizontal="left" vertical="center"/>
    </xf>
    <xf numFmtId="0" fontId="3" fillId="6" borderId="9" xfId="0" applyFont="1" applyFill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4" fillId="7" borderId="10" xfId="0" applyFont="1" applyFill="1" applyBorder="1" applyAlignment="1">
      <alignment horizontal="left" vertical="center"/>
    </xf>
    <xf numFmtId="165" fontId="8" fillId="0" borderId="2" xfId="0" applyNumberFormat="1" applyFont="1" applyBorder="1" applyAlignment="1">
      <alignment horizontal="left" vertical="center"/>
    </xf>
    <xf numFmtId="165" fontId="8" fillId="0" borderId="14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0" fontId="6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/>
    <xf numFmtId="164" fontId="8" fillId="0" borderId="2" xfId="0" applyNumberFormat="1" applyFont="1" applyBorder="1" applyAlignment="1">
      <alignment horizontal="left" vertical="center"/>
    </xf>
    <xf numFmtId="0" fontId="15" fillId="0" borderId="1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/>
    </xf>
    <xf numFmtId="10" fontId="15" fillId="0" borderId="20" xfId="0" applyNumberFormat="1" applyFont="1" applyBorder="1" applyAlignment="1">
      <alignment horizontal="left" vertical="center"/>
    </xf>
    <xf numFmtId="2" fontId="15" fillId="0" borderId="20" xfId="0" applyNumberFormat="1" applyFont="1" applyBorder="1" applyAlignment="1">
      <alignment horizontal="left" vertical="center"/>
    </xf>
    <xf numFmtId="164" fontId="15" fillId="0" borderId="20" xfId="0" applyNumberFormat="1" applyFont="1" applyBorder="1" applyAlignment="1">
      <alignment horizontal="left" vertical="center"/>
    </xf>
    <xf numFmtId="166" fontId="8" fillId="4" borderId="2" xfId="0" applyNumberFormat="1" applyFont="1" applyFill="1" applyBorder="1" applyAlignment="1">
      <alignment horizontal="left" vertical="center"/>
    </xf>
    <xf numFmtId="166" fontId="8" fillId="0" borderId="2" xfId="0" applyNumberFormat="1" applyFont="1" applyBorder="1" applyAlignment="1">
      <alignment horizontal="left" vertical="center"/>
    </xf>
    <xf numFmtId="166" fontId="7" fillId="0" borderId="2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164" fontId="5" fillId="0" borderId="2" xfId="0" applyNumberFormat="1" applyFont="1" applyBorder="1" applyAlignment="1">
      <alignment horizontal="left"/>
    </xf>
    <xf numFmtId="166" fontId="7" fillId="8" borderId="2" xfId="0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10" fontId="7" fillId="0" borderId="2" xfId="0" applyNumberFormat="1" applyFont="1" applyBorder="1" applyAlignment="1">
      <alignment horizontal="left" vertical="center"/>
    </xf>
    <xf numFmtId="10" fontId="5" fillId="0" borderId="2" xfId="0" applyNumberFormat="1" applyFont="1" applyBorder="1" applyAlignment="1">
      <alignment horizontal="left" vertical="center"/>
    </xf>
    <xf numFmtId="0" fontId="5" fillId="0" borderId="19" xfId="0" applyFont="1" applyAlignment="1">
      <alignment horizontal="left"/>
    </xf>
    <xf numFmtId="0" fontId="3" fillId="0" borderId="19" xfId="0" applyFont="1" applyAlignment="1">
      <alignment horizontal="left"/>
    </xf>
    <xf numFmtId="10" fontId="5" fillId="0" borderId="19" xfId="0" applyNumberFormat="1" applyFont="1" applyAlignment="1">
      <alignment horizontal="left" vertical="center"/>
    </xf>
    <xf numFmtId="167" fontId="20" fillId="0" borderId="0" xfId="0" applyNumberFormat="1" applyFont="1" applyBorder="1" applyAlignment="1">
      <alignment horizontal="left"/>
    </xf>
    <xf numFmtId="10" fontId="20" fillId="0" borderId="0" xfId="0" applyNumberFormat="1" applyFont="1" applyBorder="1" applyAlignment="1">
      <alignment horizontal="left"/>
    </xf>
    <xf numFmtId="10" fontId="8" fillId="9" borderId="2" xfId="0" applyNumberFormat="1" applyFont="1" applyFill="1" applyBorder="1" applyAlignment="1">
      <alignment horizontal="left" vertical="center"/>
    </xf>
    <xf numFmtId="166" fontId="8" fillId="9" borderId="2" xfId="0" applyNumberFormat="1" applyFont="1" applyFill="1" applyBorder="1" applyAlignment="1">
      <alignment horizontal="left" vertical="center"/>
    </xf>
    <xf numFmtId="0" fontId="3" fillId="10" borderId="2" xfId="0" applyFont="1" applyFill="1" applyBorder="1" applyAlignment="1">
      <alignment horizontal="left"/>
    </xf>
    <xf numFmtId="0" fontId="21" fillId="0" borderId="9" xfId="0" applyFont="1" applyBorder="1" applyAlignment="1">
      <alignment horizontal="left" vertical="center"/>
    </xf>
    <xf numFmtId="0" fontId="23" fillId="0" borderId="19" xfId="0" applyFont="1" applyAlignment="1">
      <alignment horizontal="left" vertical="center" wrapText="1"/>
    </xf>
    <xf numFmtId="0" fontId="11" fillId="0" borderId="1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11" fillId="0" borderId="19" xfId="0" applyFont="1" applyAlignment="1">
      <alignment horizontal="left" vertical="center"/>
    </xf>
    <xf numFmtId="0" fontId="3" fillId="0" borderId="19" xfId="0" applyFont="1" applyAlignment="1">
      <alignment horizontal="left" vertical="center"/>
    </xf>
    <xf numFmtId="0" fontId="24" fillId="0" borderId="9" xfId="2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164" fontId="6" fillId="0" borderId="3" xfId="0" applyNumberFormat="1" applyFont="1" applyBorder="1" applyAlignment="1">
      <alignment horizontal="left" vertical="center"/>
    </xf>
    <xf numFmtId="10" fontId="6" fillId="0" borderId="3" xfId="0" applyNumberFormat="1" applyFont="1" applyBorder="1" applyAlignment="1">
      <alignment horizontal="left" vertical="center"/>
    </xf>
    <xf numFmtId="168" fontId="5" fillId="5" borderId="3" xfId="0" applyNumberFormat="1" applyFont="1" applyFill="1" applyBorder="1" applyAlignment="1">
      <alignment horizontal="left" vertical="center"/>
    </xf>
    <xf numFmtId="10" fontId="7" fillId="0" borderId="3" xfId="0" applyNumberFormat="1" applyFont="1" applyBorder="1" applyAlignment="1">
      <alignment horizontal="left" vertical="center"/>
    </xf>
    <xf numFmtId="10" fontId="5" fillId="5" borderId="3" xfId="0" applyNumberFormat="1" applyFont="1" applyFill="1" applyBorder="1" applyAlignment="1">
      <alignment horizontal="left" vertical="center"/>
    </xf>
    <xf numFmtId="0" fontId="9" fillId="7" borderId="3" xfId="0" applyFont="1" applyFill="1" applyBorder="1" applyAlignment="1">
      <alignment horizontal="left" vertical="center"/>
    </xf>
    <xf numFmtId="10" fontId="9" fillId="7" borderId="3" xfId="0" applyNumberFormat="1" applyFont="1" applyFill="1" applyBorder="1" applyAlignment="1">
      <alignment horizontal="left" vertical="center"/>
    </xf>
    <xf numFmtId="164" fontId="9" fillId="7" borderId="3" xfId="0" applyNumberFormat="1" applyFont="1" applyFill="1" applyBorder="1" applyAlignment="1">
      <alignment horizontal="left" vertical="center"/>
    </xf>
    <xf numFmtId="164" fontId="7" fillId="0" borderId="3" xfId="0" applyNumberFormat="1" applyFont="1" applyBorder="1" applyAlignment="1">
      <alignment horizontal="left" vertical="center"/>
    </xf>
    <xf numFmtId="0" fontId="5" fillId="9" borderId="0" xfId="0" applyFont="1" applyFill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1" fillId="0" borderId="19" xfId="0" applyFont="1"/>
    <xf numFmtId="0" fontId="21" fillId="0" borderId="9" xfId="0" applyFont="1" applyBorder="1"/>
    <xf numFmtId="0" fontId="21" fillId="9" borderId="0" xfId="0" applyFont="1" applyFill="1" applyBorder="1" applyAlignment="1">
      <alignment horizontal="left" vertical="center"/>
    </xf>
    <xf numFmtId="168" fontId="21" fillId="0" borderId="3" xfId="0" applyNumberFormat="1" applyFont="1" applyBorder="1" applyAlignment="1">
      <alignment horizontal="left" vertical="center"/>
    </xf>
    <xf numFmtId="10" fontId="21" fillId="0" borderId="3" xfId="0" applyNumberFormat="1" applyFont="1" applyBorder="1" applyAlignment="1">
      <alignment horizontal="left" vertical="center"/>
    </xf>
    <xf numFmtId="164" fontId="21" fillId="0" borderId="3" xfId="0" applyNumberFormat="1" applyFont="1" applyBorder="1" applyAlignment="1">
      <alignment horizontal="left" vertical="center"/>
    </xf>
    <xf numFmtId="0" fontId="26" fillId="0" borderId="0" xfId="0" applyFont="1" applyBorder="1"/>
    <xf numFmtId="0" fontId="21" fillId="0" borderId="0" xfId="0" applyFont="1" applyBorder="1"/>
    <xf numFmtId="0" fontId="25" fillId="0" borderId="0" xfId="0" applyFont="1" applyBorder="1"/>
    <xf numFmtId="0" fontId="21" fillId="0" borderId="1" xfId="0" applyFont="1" applyBorder="1"/>
    <xf numFmtId="164" fontId="5" fillId="3" borderId="1" xfId="0" applyNumberFormat="1" applyFont="1" applyFill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 vertical="center"/>
    </xf>
    <xf numFmtId="2" fontId="6" fillId="0" borderId="0" xfId="0" applyNumberFormat="1" applyFont="1" applyBorder="1" applyAlignment="1">
      <alignment horizontal="left" vertical="center"/>
    </xf>
    <xf numFmtId="0" fontId="5" fillId="8" borderId="0" xfId="0" applyFont="1" applyFill="1" applyBorder="1" applyAlignment="1">
      <alignment horizontal="left"/>
    </xf>
    <xf numFmtId="10" fontId="10" fillId="0" borderId="0" xfId="0" applyNumberFormat="1" applyFont="1" applyBorder="1" applyAlignment="1">
      <alignment horizontal="left" vertical="center"/>
    </xf>
    <xf numFmtId="2" fontId="7" fillId="0" borderId="1" xfId="0" applyNumberFormat="1" applyFont="1" applyBorder="1" applyAlignment="1">
      <alignment horizontal="left" vertical="center"/>
    </xf>
    <xf numFmtId="166" fontId="7" fillId="0" borderId="1" xfId="0" applyNumberFormat="1" applyFont="1" applyBorder="1" applyAlignment="1">
      <alignment horizontal="left" vertical="center"/>
    </xf>
    <xf numFmtId="0" fontId="9" fillId="6" borderId="0" xfId="0" applyFont="1" applyFill="1" applyBorder="1" applyAlignment="1">
      <alignment horizontal="left" vertical="center"/>
    </xf>
    <xf numFmtId="2" fontId="7" fillId="0" borderId="0" xfId="0" applyNumberFormat="1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0" fontId="25" fillId="0" borderId="0" xfId="0" applyFont="1" applyBorder="1" applyAlignment="1">
      <alignment horizontal="left"/>
    </xf>
    <xf numFmtId="2" fontId="21" fillId="0" borderId="0" xfId="0" applyNumberFormat="1" applyFont="1" applyBorder="1" applyAlignment="1">
      <alignment horizontal="left"/>
    </xf>
    <xf numFmtId="0" fontId="3" fillId="0" borderId="19" xfId="0" applyFont="1"/>
    <xf numFmtId="0" fontId="5" fillId="8" borderId="21" xfId="0" applyFont="1" applyFill="1" applyBorder="1" applyAlignment="1">
      <alignment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7" fillId="0" borderId="19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22" fillId="0" borderId="19" xfId="0" applyFont="1" applyAlignment="1">
      <alignment horizontal="left" vertical="center" wrapText="1"/>
    </xf>
    <xf numFmtId="0" fontId="23" fillId="0" borderId="19" xfId="0" applyFont="1" applyAlignment="1">
      <alignment horizontal="left" vertical="center" wrapText="1"/>
    </xf>
    <xf numFmtId="0" fontId="13" fillId="7" borderId="19" xfId="0" applyFont="1" applyFill="1" applyAlignment="1">
      <alignment horizontal="left" vertical="center" wrapText="1"/>
    </xf>
    <xf numFmtId="0" fontId="11" fillId="6" borderId="19" xfId="0" applyFont="1" applyFill="1" applyAlignment="1">
      <alignment horizontal="left" vertical="center" wrapText="1"/>
    </xf>
    <xf numFmtId="0" fontId="4" fillId="0" borderId="19" xfId="0" applyFont="1" applyAlignment="1">
      <alignment horizontal="left" vertical="center" wrapText="1"/>
    </xf>
    <xf numFmtId="0" fontId="5" fillId="8" borderId="21" xfId="0" applyFont="1" applyFill="1" applyBorder="1" applyAlignment="1">
      <alignment horizontal="left" vertical="center"/>
    </xf>
    <xf numFmtId="0" fontId="0" fillId="0" borderId="21" xfId="0" applyBorder="1"/>
    <xf numFmtId="0" fontId="4" fillId="0" borderId="19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12" fillId="0" borderId="19" xfId="0" applyFont="1" applyAlignment="1">
      <alignment horizontal="left" vertical="center"/>
    </xf>
    <xf numFmtId="0" fontId="19" fillId="6" borderId="20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9" fillId="7" borderId="4" xfId="0" applyFont="1" applyFill="1" applyBorder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4" fillId="0" borderId="19" xfId="0" applyFont="1"/>
    <xf numFmtId="0" fontId="3" fillId="0" borderId="0" xfId="0" applyFont="1" applyBorder="1"/>
    <xf numFmtId="0" fontId="3" fillId="0" borderId="19" xfId="0" applyFont="1"/>
    <xf numFmtId="0" fontId="25" fillId="0" borderId="19" xfId="0" applyFont="1" applyAlignment="1">
      <alignment horizontal="left"/>
    </xf>
    <xf numFmtId="0" fontId="21" fillId="0" borderId="0" xfId="0" applyFont="1" applyBorder="1" applyAlignment="1">
      <alignment horizontal="left"/>
    </xf>
    <xf numFmtId="0" fontId="5" fillId="8" borderId="21" xfId="0" applyFont="1" applyFill="1" applyBorder="1" applyAlignment="1">
      <alignment horizontal="center"/>
    </xf>
    <xf numFmtId="0" fontId="25" fillId="0" borderId="19" xfId="0" applyFont="1" applyAlignment="1">
      <alignment horizontal="left" vertical="center" wrapText="1"/>
    </xf>
    <xf numFmtId="0" fontId="21" fillId="0" borderId="0" xfId="0" applyFont="1" applyBorder="1"/>
    <xf numFmtId="0" fontId="4" fillId="0" borderId="19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9" fillId="7" borderId="19" xfId="0" applyFont="1" applyFill="1" applyAlignment="1">
      <alignment horizontal="left" vertical="center"/>
    </xf>
    <xf numFmtId="0" fontId="3" fillId="0" borderId="19" xfId="0" applyFont="1" applyAlignment="1">
      <alignment horizontal="left"/>
    </xf>
    <xf numFmtId="0" fontId="12" fillId="0" borderId="19" xfId="0" applyFont="1" applyAlignment="1">
      <alignment horizontal="left"/>
    </xf>
    <xf numFmtId="0" fontId="4" fillId="6" borderId="19" xfId="0" applyFont="1" applyFill="1" applyAlignment="1">
      <alignment horizontal="left" vertical="center" wrapText="1"/>
    </xf>
    <xf numFmtId="0" fontId="5" fillId="8" borderId="19" xfId="0" applyFont="1" applyFill="1" applyAlignment="1">
      <alignment horizontal="left" vertical="center"/>
    </xf>
    <xf numFmtId="0" fontId="17" fillId="0" borderId="19" xfId="0" applyFont="1" applyAlignment="1">
      <alignment horizontal="left" vertical="center"/>
    </xf>
    <xf numFmtId="0" fontId="25" fillId="0" borderId="19" xfId="0" applyFont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5" fillId="8" borderId="14" xfId="0" applyFont="1" applyFill="1" applyBorder="1" applyAlignment="1">
      <alignment horizontal="center" vertical="center"/>
    </xf>
    <xf numFmtId="0" fontId="0" fillId="0" borderId="16" xfId="0" applyBorder="1"/>
    <xf numFmtId="0" fontId="18" fillId="0" borderId="17" xfId="0" applyFont="1" applyBorder="1" applyAlignment="1">
      <alignment horizontal="center" vertical="center" wrapText="1"/>
    </xf>
    <xf numFmtId="0" fontId="0" fillId="0" borderId="15" xfId="0" applyBorder="1"/>
    <xf numFmtId="0" fontId="3" fillId="0" borderId="0" xfId="0" applyFont="1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endParaRPr lang="it-IT"/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'Monte Carlo'!$Q$7</c:f>
              <c:strCache>
                <c:ptCount val="1"/>
                <c:pt idx="0">
                  <c:v>Frequency (with tails)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cat>
            <c:numRef>
              <c:f>'Monte Carlo'!$P$8:$P$36</c:f>
              <c:numCache>
                <c:formatCode>0.00</c:formatCode>
                <c:ptCount val="29"/>
                <c:pt idx="0">
                  <c:v>-2</c:v>
                </c:pt>
                <c:pt idx="1">
                  <c:v>-1.75</c:v>
                </c:pt>
                <c:pt idx="2">
                  <c:v>-1.5</c:v>
                </c:pt>
                <c:pt idx="3">
                  <c:v>-1.25</c:v>
                </c:pt>
                <c:pt idx="4">
                  <c:v>-1</c:v>
                </c:pt>
                <c:pt idx="5">
                  <c:v>-0.75</c:v>
                </c:pt>
                <c:pt idx="6">
                  <c:v>-0.5</c:v>
                </c:pt>
                <c:pt idx="7">
                  <c:v>-0.25</c:v>
                </c:pt>
                <c:pt idx="8">
                  <c:v>0</c:v>
                </c:pt>
                <c:pt idx="9">
                  <c:v>0.25</c:v>
                </c:pt>
                <c:pt idx="10">
                  <c:v>0.5</c:v>
                </c:pt>
                <c:pt idx="11">
                  <c:v>0.75</c:v>
                </c:pt>
                <c:pt idx="12">
                  <c:v>1</c:v>
                </c:pt>
                <c:pt idx="13">
                  <c:v>1.25</c:v>
                </c:pt>
                <c:pt idx="14">
                  <c:v>1.5</c:v>
                </c:pt>
                <c:pt idx="15">
                  <c:v>1.75</c:v>
                </c:pt>
                <c:pt idx="16">
                  <c:v>2</c:v>
                </c:pt>
                <c:pt idx="17">
                  <c:v>2.25</c:v>
                </c:pt>
                <c:pt idx="18">
                  <c:v>2.5</c:v>
                </c:pt>
                <c:pt idx="19">
                  <c:v>2.75</c:v>
                </c:pt>
                <c:pt idx="20">
                  <c:v>3</c:v>
                </c:pt>
                <c:pt idx="21">
                  <c:v>3.25</c:v>
                </c:pt>
                <c:pt idx="22">
                  <c:v>3.5</c:v>
                </c:pt>
                <c:pt idx="23">
                  <c:v>3.75</c:v>
                </c:pt>
                <c:pt idx="24">
                  <c:v>4</c:v>
                </c:pt>
                <c:pt idx="25">
                  <c:v>4.25</c:v>
                </c:pt>
                <c:pt idx="26">
                  <c:v>4.5</c:v>
                </c:pt>
                <c:pt idx="27">
                  <c:v>4.75</c:v>
                </c:pt>
                <c:pt idx="28">
                  <c:v>5</c:v>
                </c:pt>
              </c:numCache>
            </c:numRef>
          </c:cat>
          <c:val>
            <c:numRef>
              <c:f>'Monte Carlo'!$Q$8:$Q$36</c:f>
              <c:numCache>
                <c:formatCode>General</c:formatCode>
                <c:ptCount val="29"/>
                <c:pt idx="0">
                  <c:v>44</c:v>
                </c:pt>
                <c:pt idx="1">
                  <c:v>5</c:v>
                </c:pt>
                <c:pt idx="2">
                  <c:v>3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7</c:v>
                </c:pt>
                <c:pt idx="7">
                  <c:v>8</c:v>
                </c:pt>
                <c:pt idx="8">
                  <c:v>4</c:v>
                </c:pt>
                <c:pt idx="9">
                  <c:v>3</c:v>
                </c:pt>
                <c:pt idx="10">
                  <c:v>5</c:v>
                </c:pt>
                <c:pt idx="11">
                  <c:v>5</c:v>
                </c:pt>
                <c:pt idx="12">
                  <c:v>2</c:v>
                </c:pt>
                <c:pt idx="13">
                  <c:v>5</c:v>
                </c:pt>
                <c:pt idx="14">
                  <c:v>2</c:v>
                </c:pt>
                <c:pt idx="15">
                  <c:v>1</c:v>
                </c:pt>
                <c:pt idx="16">
                  <c:v>8</c:v>
                </c:pt>
                <c:pt idx="17">
                  <c:v>3</c:v>
                </c:pt>
                <c:pt idx="18">
                  <c:v>9</c:v>
                </c:pt>
                <c:pt idx="19">
                  <c:v>6</c:v>
                </c:pt>
                <c:pt idx="20">
                  <c:v>12</c:v>
                </c:pt>
                <c:pt idx="21">
                  <c:v>22</c:v>
                </c:pt>
                <c:pt idx="22">
                  <c:v>37</c:v>
                </c:pt>
                <c:pt idx="23">
                  <c:v>109</c:v>
                </c:pt>
                <c:pt idx="24">
                  <c:v>269</c:v>
                </c:pt>
                <c:pt idx="25">
                  <c:v>456</c:v>
                </c:pt>
                <c:pt idx="26">
                  <c:v>320</c:v>
                </c:pt>
                <c:pt idx="27">
                  <c:v>125</c:v>
                </c:pt>
                <c:pt idx="28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35-417E-BF42-2DC3BF1DFB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795989759"/>
        <c:axId val="1795985919"/>
      </c:barChart>
      <c:catAx>
        <c:axId val="1795989759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95985919"/>
        <c:crosses val="autoZero"/>
        <c:auto val="1"/>
        <c:lblAlgn val="ctr"/>
        <c:lblOffset val="100"/>
        <c:noMultiLvlLbl val="0"/>
      </c:catAx>
      <c:valAx>
        <c:axId val="1795985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95989759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223470</xdr:colOff>
      <xdr:row>4</xdr:row>
      <xdr:rowOff>167054</xdr:rowOff>
    </xdr:from>
    <xdr:to>
      <xdr:col>25</xdr:col>
      <xdr:colOff>468922</xdr:colOff>
      <xdr:row>24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dialecticgroup.substack.com/p/chronograph-institutional-grade-yield" TargetMode="External"/><Relationship Id="rId1" Type="http://schemas.openxmlformats.org/officeDocument/2006/relationships/hyperlink" Target="https://dialecticgroup.substack.com/p/benchmarks-and-performance-attribution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2"/>
  <sheetViews>
    <sheetView showGridLines="0" tabSelected="1" zoomScale="130" zoomScaleNormal="130" workbookViewId="0">
      <selection activeCell="B34" sqref="B34"/>
    </sheetView>
  </sheetViews>
  <sheetFormatPr defaultRowHeight="15" x14ac:dyDescent="0.25"/>
  <cols>
    <col min="1" max="1" width="9.140625" style="17" customWidth="1"/>
    <col min="2" max="2" width="34" style="17" customWidth="1"/>
    <col min="3" max="3" width="10.42578125" style="17" customWidth="1"/>
    <col min="4" max="4" width="16" style="17" customWidth="1"/>
    <col min="5" max="9" width="14" style="17" customWidth="1"/>
    <col min="10" max="13" width="9.140625" style="17" customWidth="1"/>
    <col min="14" max="16384" width="9.140625" style="17"/>
  </cols>
  <sheetData>
    <row r="2" spans="2:6" ht="19.5" customHeight="1" x14ac:dyDescent="0.25">
      <c r="B2" s="16" t="s">
        <v>569</v>
      </c>
    </row>
    <row r="4" spans="2:6" x14ac:dyDescent="0.25">
      <c r="B4" s="21" t="s">
        <v>68</v>
      </c>
    </row>
    <row r="5" spans="2:6" x14ac:dyDescent="0.25">
      <c r="B5" s="17" t="s">
        <v>69</v>
      </c>
      <c r="D5" s="22">
        <v>25000000</v>
      </c>
      <c r="F5" s="18"/>
    </row>
    <row r="6" spans="2:6" x14ac:dyDescent="0.25">
      <c r="B6" s="17" t="s">
        <v>70</v>
      </c>
      <c r="D6" s="24">
        <v>3.5999999999999997E-2</v>
      </c>
      <c r="F6" s="18" t="s">
        <v>71</v>
      </c>
    </row>
    <row r="7" spans="2:6" x14ac:dyDescent="0.25">
      <c r="B7" s="17" t="s">
        <v>72</v>
      </c>
      <c r="D7" s="24">
        <v>1E-3</v>
      </c>
    </row>
    <row r="9" spans="2:6" x14ac:dyDescent="0.25">
      <c r="B9" s="21" t="s">
        <v>73</v>
      </c>
    </row>
    <row r="10" spans="2:6" x14ac:dyDescent="0.25">
      <c r="B10" s="25" t="s">
        <v>74</v>
      </c>
      <c r="D10" s="26">
        <f>'Allocation - Base'!L13</f>
        <v>4.1689999999999998E-2</v>
      </c>
    </row>
    <row r="11" spans="2:6" x14ac:dyDescent="0.25">
      <c r="B11" s="25" t="s">
        <v>75</v>
      </c>
      <c r="D11" s="26">
        <f>'Allocation - Base'!L13-D6</f>
        <v>5.6900000000000006E-3</v>
      </c>
    </row>
    <row r="12" spans="2:6" x14ac:dyDescent="0.25">
      <c r="B12" s="25" t="s">
        <v>76</v>
      </c>
      <c r="D12" s="26">
        <f>'Allocation - Enhanced'!M13</f>
        <v>4.4075000000000003E-2</v>
      </c>
    </row>
    <row r="13" spans="2:6" x14ac:dyDescent="0.25">
      <c r="B13" s="25" t="s">
        <v>77</v>
      </c>
      <c r="D13" s="26">
        <f>'Allocation - Enhanced'!M13-D6</f>
        <v>8.0750000000000058E-3</v>
      </c>
    </row>
    <row r="14" spans="2:6" x14ac:dyDescent="0.25">
      <c r="B14" s="25" t="s">
        <v>78</v>
      </c>
      <c r="D14" s="27">
        <f>'Allocation - Base'!L13*D5</f>
        <v>1042250</v>
      </c>
    </row>
    <row r="15" spans="2:6" x14ac:dyDescent="0.25">
      <c r="B15" s="25" t="s">
        <v>79</v>
      </c>
      <c r="D15" s="28">
        <f>COUNTA('Allocation - Base'!B6:B12)</f>
        <v>7</v>
      </c>
    </row>
    <row r="16" spans="2:6" x14ac:dyDescent="0.25">
      <c r="B16" s="25" t="s">
        <v>80</v>
      </c>
      <c r="D16" s="29" t="str">
        <f>IF(COUNTIF(Constraints!F6:F23,"BREACH")=0,"YES: all pass","REVIEW")</f>
        <v>YES: all pass</v>
      </c>
    </row>
    <row r="18" spans="2:9" x14ac:dyDescent="0.25">
      <c r="B18" s="180"/>
      <c r="C18" s="181"/>
      <c r="D18" s="181"/>
      <c r="E18" s="181"/>
      <c r="F18" s="181"/>
      <c r="G18" s="181"/>
      <c r="H18" s="181"/>
      <c r="I18" s="181"/>
    </row>
    <row r="19" spans="2:9" x14ac:dyDescent="0.25">
      <c r="B19" s="181"/>
      <c r="C19" s="181"/>
      <c r="D19" s="181"/>
      <c r="E19" s="181"/>
      <c r="F19" s="181"/>
      <c r="G19" s="181"/>
      <c r="H19" s="181"/>
      <c r="I19" s="181"/>
    </row>
    <row r="20" spans="2:9" x14ac:dyDescent="0.25">
      <c r="B20" s="181"/>
      <c r="C20" s="181"/>
      <c r="D20" s="181"/>
      <c r="E20" s="181"/>
      <c r="F20" s="181"/>
      <c r="G20" s="181"/>
      <c r="H20" s="181"/>
      <c r="I20" s="181"/>
    </row>
    <row r="21" spans="2:9" x14ac:dyDescent="0.25">
      <c r="B21" s="181"/>
      <c r="C21" s="181"/>
      <c r="D21" s="181"/>
      <c r="E21" s="181"/>
      <c r="F21" s="181"/>
      <c r="G21" s="181"/>
      <c r="H21" s="181"/>
      <c r="I21" s="181"/>
    </row>
    <row r="22" spans="2:9" x14ac:dyDescent="0.25">
      <c r="B22" s="181"/>
      <c r="C22" s="181"/>
      <c r="D22" s="181"/>
      <c r="E22" s="181"/>
      <c r="F22" s="181"/>
      <c r="G22" s="181"/>
      <c r="H22" s="181"/>
      <c r="I22" s="181"/>
    </row>
  </sheetData>
  <mergeCells count="1">
    <mergeCell ref="B18:I2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K170"/>
  <sheetViews>
    <sheetView showGridLines="0" zoomScale="115" zoomScaleNormal="115" workbookViewId="0">
      <selection activeCell="B63" sqref="B63:H63"/>
    </sheetView>
  </sheetViews>
  <sheetFormatPr defaultRowHeight="15" x14ac:dyDescent="0.25"/>
  <cols>
    <col min="1" max="1" width="11.5703125" style="135" customWidth="1"/>
    <col min="2" max="11" width="22" style="17" customWidth="1"/>
    <col min="12" max="13" width="9.140625" style="17" customWidth="1"/>
    <col min="14" max="16384" width="9.140625" style="17"/>
  </cols>
  <sheetData>
    <row r="1" spans="1:11" s="135" customFormat="1" ht="15.75" customHeight="1" x14ac:dyDescent="0.25">
      <c r="A1" s="134"/>
      <c r="B1" s="134"/>
      <c r="C1" s="134"/>
      <c r="D1" s="134"/>
      <c r="E1" s="134"/>
      <c r="F1" s="134"/>
      <c r="G1" s="134"/>
      <c r="H1" s="134"/>
      <c r="I1" s="134"/>
      <c r="J1" s="134"/>
      <c r="K1" s="134"/>
    </row>
    <row r="2" spans="1:11" ht="27.95" customHeight="1" x14ac:dyDescent="0.25">
      <c r="A2" s="134"/>
      <c r="B2" s="182" t="s">
        <v>81</v>
      </c>
      <c r="C2" s="181"/>
      <c r="D2" s="181"/>
      <c r="E2" s="181"/>
      <c r="F2" s="181"/>
      <c r="G2" s="181"/>
      <c r="H2" s="181"/>
      <c r="I2" s="134"/>
      <c r="J2" s="134"/>
      <c r="K2" s="134"/>
    </row>
    <row r="3" spans="1:11" ht="18" customHeight="1" x14ac:dyDescent="0.25">
      <c r="A3" s="134"/>
      <c r="B3" s="186" t="s">
        <v>82</v>
      </c>
      <c r="C3" s="181"/>
      <c r="D3" s="181"/>
      <c r="E3" s="181"/>
      <c r="F3" s="181"/>
      <c r="G3" s="181"/>
      <c r="H3" s="181"/>
      <c r="I3" s="134"/>
      <c r="J3" s="134"/>
      <c r="K3" s="134"/>
    </row>
    <row r="4" spans="1:11" ht="6" customHeight="1" x14ac:dyDescent="0.25">
      <c r="A4" s="134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spans="1:11" ht="21.95" customHeight="1" x14ac:dyDescent="0.25">
      <c r="A5" s="134"/>
      <c r="B5" s="184" t="s">
        <v>83</v>
      </c>
      <c r="C5" s="181"/>
      <c r="D5" s="181"/>
      <c r="E5" s="181"/>
      <c r="F5" s="181"/>
      <c r="G5" s="181"/>
      <c r="H5" s="181"/>
      <c r="I5" s="134"/>
      <c r="J5" s="134"/>
      <c r="K5" s="134"/>
    </row>
    <row r="6" spans="1:11" ht="46.5" customHeight="1" x14ac:dyDescent="0.25">
      <c r="A6" s="134"/>
      <c r="B6" s="183" t="s">
        <v>84</v>
      </c>
      <c r="C6" s="181"/>
      <c r="D6" s="181"/>
      <c r="E6" s="181"/>
      <c r="F6" s="181"/>
      <c r="G6" s="181"/>
      <c r="H6" s="181"/>
      <c r="I6" s="134"/>
      <c r="J6" s="134"/>
      <c r="K6" s="134"/>
    </row>
    <row r="7" spans="1:11" ht="18.75" customHeight="1" x14ac:dyDescent="0.25">
      <c r="A7" s="134"/>
      <c r="B7" s="134"/>
      <c r="C7" s="134"/>
      <c r="D7" s="134"/>
      <c r="E7" s="134"/>
      <c r="F7" s="134"/>
      <c r="G7" s="134"/>
      <c r="H7" s="134"/>
      <c r="I7" s="134"/>
      <c r="J7" s="134"/>
      <c r="K7" s="134"/>
    </row>
    <row r="8" spans="1:11" ht="24.75" customHeight="1" x14ac:dyDescent="0.25">
      <c r="A8" s="134"/>
      <c r="B8" s="184" t="s">
        <v>85</v>
      </c>
      <c r="C8" s="181"/>
      <c r="D8" s="181"/>
      <c r="E8" s="181"/>
      <c r="F8" s="181"/>
      <c r="G8" s="181"/>
      <c r="H8" s="181"/>
      <c r="I8" s="134"/>
      <c r="J8" s="134"/>
      <c r="K8" s="134"/>
    </row>
    <row r="9" spans="1:11" ht="20.100000000000001" customHeight="1" x14ac:dyDescent="0.25">
      <c r="A9" s="134"/>
      <c r="B9" s="183" t="s">
        <v>86</v>
      </c>
      <c r="C9" s="181"/>
      <c r="D9" s="181"/>
      <c r="E9" s="181"/>
      <c r="F9" s="181"/>
      <c r="G9" s="181"/>
      <c r="H9" s="181"/>
      <c r="I9" s="134"/>
      <c r="J9" s="134"/>
      <c r="K9" s="134"/>
    </row>
    <row r="10" spans="1:11" ht="20.100000000000001" customHeight="1" x14ac:dyDescent="0.25">
      <c r="A10" s="134"/>
      <c r="B10" s="183" t="s">
        <v>87</v>
      </c>
      <c r="C10" s="181"/>
      <c r="D10" s="181"/>
      <c r="E10" s="181"/>
      <c r="F10" s="181"/>
      <c r="G10" s="181"/>
      <c r="H10" s="181"/>
      <c r="I10" s="134"/>
      <c r="J10" s="134"/>
      <c r="K10" s="134"/>
    </row>
    <row r="11" spans="1:11" ht="20.100000000000001" customHeight="1" x14ac:dyDescent="0.25">
      <c r="A11" s="134"/>
      <c r="B11" s="183" t="s">
        <v>88</v>
      </c>
      <c r="C11" s="181"/>
      <c r="D11" s="181"/>
      <c r="E11" s="181"/>
      <c r="F11" s="181"/>
      <c r="G11" s="181"/>
      <c r="H11" s="181"/>
      <c r="I11" s="134"/>
      <c r="J11" s="134"/>
      <c r="K11" s="134"/>
    </row>
    <row r="12" spans="1:11" ht="18.75" customHeight="1" x14ac:dyDescent="0.25">
      <c r="A12" s="134"/>
      <c r="B12" s="134"/>
      <c r="C12" s="134"/>
      <c r="D12" s="134"/>
      <c r="E12" s="134"/>
      <c r="F12" s="134"/>
      <c r="G12" s="134"/>
      <c r="H12" s="134"/>
      <c r="I12" s="134"/>
      <c r="J12" s="134"/>
      <c r="K12" s="134"/>
    </row>
    <row r="13" spans="1:11" ht="21.95" customHeight="1" x14ac:dyDescent="0.25">
      <c r="A13" s="134"/>
      <c r="B13" s="184" t="s">
        <v>89</v>
      </c>
      <c r="C13" s="181"/>
      <c r="D13" s="181"/>
      <c r="E13" s="181"/>
      <c r="F13" s="181"/>
      <c r="G13" s="181"/>
      <c r="H13" s="181"/>
      <c r="I13" s="134"/>
      <c r="J13" s="134"/>
      <c r="K13" s="134"/>
    </row>
    <row r="14" spans="1:11" ht="36" customHeight="1" x14ac:dyDescent="0.25">
      <c r="A14" s="134"/>
      <c r="B14" s="183" t="s">
        <v>90</v>
      </c>
      <c r="C14" s="181"/>
      <c r="D14" s="181"/>
      <c r="E14" s="181"/>
      <c r="F14" s="181"/>
      <c r="G14" s="181"/>
      <c r="H14" s="181"/>
      <c r="I14" s="134"/>
      <c r="J14" s="134"/>
      <c r="K14" s="134"/>
    </row>
    <row r="15" spans="1:11" s="137" customFormat="1" ht="20.100000000000001" customHeight="1" x14ac:dyDescent="0.25">
      <c r="A15" s="136"/>
      <c r="B15" s="133" t="s">
        <v>91</v>
      </c>
      <c r="C15" s="138" t="s">
        <v>92</v>
      </c>
      <c r="D15" s="135"/>
      <c r="E15" s="135"/>
      <c r="F15" s="138" t="s">
        <v>93</v>
      </c>
      <c r="G15" s="135"/>
      <c r="H15" s="135"/>
      <c r="I15" s="136"/>
      <c r="J15" s="136"/>
      <c r="K15" s="136"/>
    </row>
    <row r="16" spans="1:11" ht="26.25" customHeight="1" x14ac:dyDescent="0.25">
      <c r="A16" s="134"/>
      <c r="B16" s="183" t="s">
        <v>94</v>
      </c>
      <c r="C16" s="181"/>
      <c r="D16" s="181"/>
      <c r="E16" s="181"/>
      <c r="F16" s="181"/>
      <c r="G16" s="181"/>
      <c r="H16" s="181"/>
      <c r="I16" s="134"/>
      <c r="J16" s="134"/>
      <c r="K16" s="134"/>
    </row>
    <row r="17" spans="1:11" ht="36" customHeight="1" x14ac:dyDescent="0.25">
      <c r="A17" s="134"/>
      <c r="B17" s="183" t="s">
        <v>95</v>
      </c>
      <c r="C17" s="181"/>
      <c r="D17" s="181"/>
      <c r="E17" s="181"/>
      <c r="F17" s="181"/>
      <c r="G17" s="181"/>
      <c r="H17" s="181"/>
      <c r="I17" s="134"/>
      <c r="J17" s="134"/>
      <c r="K17" s="134"/>
    </row>
    <row r="18" spans="1:11" ht="18.75" customHeight="1" x14ac:dyDescent="0.25">
      <c r="A18" s="134"/>
      <c r="B18" s="134"/>
      <c r="C18" s="134"/>
      <c r="D18" s="134"/>
      <c r="E18" s="134"/>
      <c r="F18" s="134"/>
      <c r="G18" s="134"/>
      <c r="H18" s="134"/>
      <c r="I18" s="134"/>
      <c r="J18" s="134"/>
      <c r="K18" s="134"/>
    </row>
    <row r="19" spans="1:11" ht="21.95" customHeight="1" x14ac:dyDescent="0.25">
      <c r="A19" s="134"/>
      <c r="B19" s="184" t="s">
        <v>96</v>
      </c>
      <c r="C19" s="181"/>
      <c r="D19" s="181"/>
      <c r="E19" s="181"/>
      <c r="F19" s="181"/>
      <c r="G19" s="181"/>
      <c r="H19" s="181"/>
      <c r="I19" s="134"/>
      <c r="J19" s="134"/>
      <c r="K19" s="134"/>
    </row>
    <row r="20" spans="1:11" ht="20.100000000000001" customHeight="1" x14ac:dyDescent="0.25">
      <c r="A20" s="134"/>
      <c r="B20" s="183" t="s">
        <v>97</v>
      </c>
      <c r="C20" s="181"/>
      <c r="D20" s="181"/>
      <c r="E20" s="181"/>
      <c r="F20" s="181"/>
      <c r="G20" s="181"/>
      <c r="H20" s="181"/>
      <c r="I20" s="134"/>
      <c r="J20" s="134"/>
      <c r="K20" s="134"/>
    </row>
    <row r="21" spans="1:11" ht="20.100000000000001" customHeight="1" x14ac:dyDescent="0.25">
      <c r="A21" s="134"/>
      <c r="B21" s="183" t="s">
        <v>98</v>
      </c>
      <c r="C21" s="181"/>
      <c r="D21" s="181"/>
      <c r="E21" s="181"/>
      <c r="F21" s="181"/>
      <c r="G21" s="181"/>
      <c r="H21" s="181"/>
      <c r="I21" s="134"/>
      <c r="J21" s="134"/>
      <c r="K21" s="134"/>
    </row>
    <row r="22" spans="1:11" ht="20.100000000000001" customHeight="1" x14ac:dyDescent="0.25">
      <c r="A22" s="134"/>
      <c r="B22" s="183" t="s">
        <v>99</v>
      </c>
      <c r="C22" s="181"/>
      <c r="D22" s="181"/>
      <c r="E22" s="181"/>
      <c r="F22" s="181"/>
      <c r="G22" s="181"/>
      <c r="H22" s="181"/>
      <c r="I22" s="134"/>
      <c r="J22" s="134"/>
      <c r="K22" s="134"/>
    </row>
    <row r="23" spans="1:11" ht="20.100000000000001" customHeight="1" x14ac:dyDescent="0.25">
      <c r="A23" s="134"/>
      <c r="B23" s="183" t="s">
        <v>100</v>
      </c>
      <c r="C23" s="181"/>
      <c r="D23" s="181"/>
      <c r="E23" s="181"/>
      <c r="F23" s="181"/>
      <c r="G23" s="181"/>
      <c r="H23" s="181"/>
      <c r="I23" s="134"/>
      <c r="J23" s="134"/>
      <c r="K23" s="134"/>
    </row>
    <row r="24" spans="1:11" ht="20.100000000000001" customHeight="1" x14ac:dyDescent="0.25">
      <c r="A24" s="134"/>
      <c r="B24" s="183" t="s">
        <v>101</v>
      </c>
      <c r="C24" s="181"/>
      <c r="D24" s="181"/>
      <c r="E24" s="181"/>
      <c r="F24" s="181"/>
      <c r="G24" s="181"/>
      <c r="H24" s="181"/>
      <c r="I24" s="134"/>
      <c r="J24" s="134"/>
      <c r="K24" s="134"/>
    </row>
    <row r="25" spans="1:11" ht="20.100000000000001" customHeight="1" x14ac:dyDescent="0.25">
      <c r="A25" s="134"/>
      <c r="B25" s="183" t="s">
        <v>102</v>
      </c>
      <c r="C25" s="181"/>
      <c r="D25" s="181"/>
      <c r="E25" s="181"/>
      <c r="F25" s="181"/>
      <c r="G25" s="181"/>
      <c r="H25" s="181"/>
      <c r="I25" s="134"/>
      <c r="J25" s="134"/>
      <c r="K25" s="134"/>
    </row>
    <row r="26" spans="1:11" ht="18.75" customHeight="1" x14ac:dyDescent="0.25">
      <c r="A26" s="134"/>
      <c r="B26" s="183"/>
      <c r="C26" s="181"/>
      <c r="D26" s="181"/>
      <c r="E26" s="181"/>
      <c r="F26" s="181"/>
      <c r="G26" s="181"/>
      <c r="H26" s="181"/>
      <c r="I26" s="134"/>
      <c r="J26" s="134"/>
      <c r="K26" s="134"/>
    </row>
    <row r="27" spans="1:11" ht="21.95" customHeight="1" x14ac:dyDescent="0.25">
      <c r="A27" s="134"/>
      <c r="B27" s="184" t="s">
        <v>103</v>
      </c>
      <c r="C27" s="181"/>
      <c r="D27" s="181"/>
      <c r="E27" s="181"/>
      <c r="F27" s="181"/>
      <c r="G27" s="181"/>
      <c r="H27" s="181"/>
      <c r="I27" s="134"/>
      <c r="J27" s="134"/>
      <c r="K27" s="134"/>
    </row>
    <row r="28" spans="1:11" ht="40.5" customHeight="1" x14ac:dyDescent="0.25">
      <c r="A28" s="134"/>
      <c r="B28" s="183" t="s">
        <v>104</v>
      </c>
      <c r="C28" s="181"/>
      <c r="D28" s="181"/>
      <c r="E28" s="181"/>
      <c r="F28" s="181"/>
      <c r="G28" s="181"/>
      <c r="H28" s="181"/>
      <c r="I28" s="134"/>
      <c r="J28" s="134"/>
      <c r="K28" s="134"/>
    </row>
    <row r="29" spans="1:11" ht="18.75" customHeight="1" x14ac:dyDescent="0.25">
      <c r="A29" s="134"/>
      <c r="B29" s="134"/>
      <c r="C29" s="134"/>
      <c r="D29" s="134"/>
      <c r="E29" s="134"/>
      <c r="F29" s="134"/>
      <c r="G29" s="134"/>
      <c r="H29" s="134"/>
      <c r="I29" s="134"/>
      <c r="J29" s="134"/>
      <c r="K29" s="134"/>
    </row>
    <row r="30" spans="1:11" ht="21.95" customHeight="1" x14ac:dyDescent="0.25">
      <c r="A30" s="134"/>
      <c r="B30" s="184" t="s">
        <v>105</v>
      </c>
      <c r="C30" s="181"/>
      <c r="D30" s="181"/>
      <c r="E30" s="181"/>
      <c r="F30" s="181"/>
      <c r="G30" s="181"/>
      <c r="H30" s="181"/>
      <c r="I30" s="134"/>
      <c r="J30" s="134"/>
      <c r="K30" s="134"/>
    </row>
    <row r="31" spans="1:11" ht="18.75" customHeight="1" x14ac:dyDescent="0.25">
      <c r="A31" s="134"/>
      <c r="B31" s="183" t="s">
        <v>106</v>
      </c>
      <c r="C31" s="181"/>
      <c r="D31" s="181"/>
      <c r="E31" s="181"/>
      <c r="F31" s="181"/>
      <c r="G31" s="181"/>
      <c r="H31" s="181"/>
      <c r="I31" s="134"/>
      <c r="J31" s="134"/>
      <c r="K31" s="134"/>
    </row>
    <row r="32" spans="1:11" ht="18.75" customHeight="1" x14ac:dyDescent="0.25">
      <c r="A32" s="134"/>
      <c r="B32" s="183" t="s">
        <v>107</v>
      </c>
      <c r="C32" s="181"/>
      <c r="D32" s="181"/>
      <c r="E32" s="181"/>
      <c r="F32" s="181"/>
      <c r="G32" s="181"/>
      <c r="H32" s="181"/>
      <c r="I32" s="134"/>
      <c r="J32" s="134"/>
      <c r="K32" s="134"/>
    </row>
    <row r="33" spans="1:11" ht="18.75" customHeight="1" x14ac:dyDescent="0.25">
      <c r="A33" s="134"/>
      <c r="B33" s="183" t="s">
        <v>108</v>
      </c>
      <c r="C33" s="181"/>
      <c r="D33" s="181"/>
      <c r="E33" s="181"/>
      <c r="F33" s="181"/>
      <c r="G33" s="181"/>
      <c r="H33" s="181"/>
      <c r="I33" s="134"/>
      <c r="J33" s="134"/>
      <c r="K33" s="134"/>
    </row>
    <row r="34" spans="1:11" ht="18.75" customHeight="1" x14ac:dyDescent="0.25">
      <c r="A34" s="134"/>
      <c r="B34" s="183" t="s">
        <v>109</v>
      </c>
      <c r="C34" s="181"/>
      <c r="D34" s="181"/>
      <c r="E34" s="181"/>
      <c r="F34" s="181"/>
      <c r="G34" s="181"/>
      <c r="H34" s="181"/>
      <c r="I34" s="134"/>
      <c r="J34" s="134"/>
      <c r="K34" s="134"/>
    </row>
    <row r="35" spans="1:11" ht="18.75" customHeight="1" x14ac:dyDescent="0.25">
      <c r="A35" s="134"/>
      <c r="B35" s="183" t="s">
        <v>110</v>
      </c>
      <c r="C35" s="181"/>
      <c r="D35" s="181"/>
      <c r="E35" s="181"/>
      <c r="F35" s="181"/>
      <c r="G35" s="181"/>
      <c r="H35" s="181"/>
      <c r="I35" s="134"/>
      <c r="J35" s="134"/>
      <c r="K35" s="134"/>
    </row>
    <row r="36" spans="1:11" ht="21.75" customHeight="1" x14ac:dyDescent="0.25">
      <c r="A36" s="134"/>
      <c r="B36" s="134"/>
      <c r="C36" s="134"/>
      <c r="D36" s="134"/>
      <c r="E36" s="134"/>
      <c r="F36" s="134"/>
      <c r="G36" s="134"/>
      <c r="H36" s="134"/>
      <c r="I36" s="134"/>
      <c r="J36" s="134"/>
      <c r="K36" s="134"/>
    </row>
    <row r="37" spans="1:11" ht="21.95" customHeight="1" x14ac:dyDescent="0.25">
      <c r="A37" s="134"/>
      <c r="B37" s="184" t="s">
        <v>111</v>
      </c>
      <c r="C37" s="181"/>
      <c r="D37" s="181"/>
      <c r="E37" s="181"/>
      <c r="F37" s="181"/>
      <c r="G37" s="181"/>
      <c r="H37" s="181"/>
      <c r="I37" s="134"/>
      <c r="J37" s="134"/>
      <c r="K37" s="134"/>
    </row>
    <row r="38" spans="1:11" ht="20.100000000000001" customHeight="1" x14ac:dyDescent="0.25">
      <c r="A38" s="134"/>
      <c r="B38" s="183" t="s">
        <v>112</v>
      </c>
      <c r="C38" s="181"/>
      <c r="D38" s="181"/>
      <c r="E38" s="181"/>
      <c r="F38" s="181"/>
      <c r="G38" s="181"/>
      <c r="H38" s="181"/>
      <c r="I38" s="134"/>
      <c r="J38" s="134"/>
      <c r="K38" s="134"/>
    </row>
    <row r="39" spans="1:11" ht="20.100000000000001" customHeight="1" x14ac:dyDescent="0.25">
      <c r="A39" s="134"/>
      <c r="B39" s="183" t="s">
        <v>113</v>
      </c>
      <c r="C39" s="181"/>
      <c r="D39" s="181"/>
      <c r="E39" s="181"/>
      <c r="F39" s="181"/>
      <c r="G39" s="181"/>
      <c r="H39" s="181"/>
      <c r="I39" s="134"/>
      <c r="J39" s="134"/>
      <c r="K39" s="134"/>
    </row>
    <row r="40" spans="1:11" ht="20.100000000000001" customHeight="1" x14ac:dyDescent="0.25">
      <c r="A40" s="134"/>
      <c r="B40" s="183" t="s">
        <v>114</v>
      </c>
      <c r="C40" s="181"/>
      <c r="D40" s="181"/>
      <c r="E40" s="181"/>
      <c r="F40" s="181"/>
      <c r="G40" s="181"/>
      <c r="H40" s="181"/>
      <c r="I40" s="134"/>
      <c r="J40" s="134"/>
      <c r="K40" s="134"/>
    </row>
    <row r="41" spans="1:11" ht="18.75" customHeight="1" x14ac:dyDescent="0.25">
      <c r="A41" s="134"/>
      <c r="B41" s="134"/>
      <c r="C41" s="134"/>
      <c r="D41" s="134"/>
      <c r="E41" s="134"/>
      <c r="F41" s="134"/>
      <c r="G41" s="134"/>
      <c r="H41" s="134"/>
      <c r="I41" s="134"/>
      <c r="J41" s="134"/>
      <c r="K41" s="134"/>
    </row>
    <row r="42" spans="1:11" ht="21.95" customHeight="1" x14ac:dyDescent="0.25">
      <c r="A42" s="134"/>
      <c r="B42" s="184" t="s">
        <v>115</v>
      </c>
      <c r="C42" s="181"/>
      <c r="D42" s="181"/>
      <c r="E42" s="181"/>
      <c r="F42" s="181"/>
      <c r="G42" s="181"/>
      <c r="H42" s="181"/>
      <c r="I42" s="134"/>
      <c r="J42" s="134"/>
      <c r="K42" s="134"/>
    </row>
    <row r="43" spans="1:11" ht="20.100000000000001" customHeight="1" x14ac:dyDescent="0.25">
      <c r="A43" s="134"/>
      <c r="B43" s="183" t="s">
        <v>116</v>
      </c>
      <c r="C43" s="181"/>
      <c r="D43" s="181"/>
      <c r="E43" s="181"/>
      <c r="F43" s="181"/>
      <c r="G43" s="181"/>
      <c r="H43" s="181"/>
      <c r="I43" s="134"/>
      <c r="J43" s="134"/>
      <c r="K43" s="134"/>
    </row>
    <row r="44" spans="1:11" ht="20.100000000000001" customHeight="1" x14ac:dyDescent="0.25">
      <c r="A44" s="134"/>
      <c r="B44" s="183" t="s">
        <v>117</v>
      </c>
      <c r="C44" s="181"/>
      <c r="D44" s="181"/>
      <c r="E44" s="181"/>
      <c r="F44" s="181"/>
      <c r="G44" s="181"/>
      <c r="H44" s="181"/>
      <c r="I44" s="134"/>
      <c r="J44" s="134"/>
      <c r="K44" s="134"/>
    </row>
    <row r="45" spans="1:11" ht="20.100000000000001" customHeight="1" x14ac:dyDescent="0.25">
      <c r="A45" s="134"/>
      <c r="B45" s="183" t="s">
        <v>118</v>
      </c>
      <c r="C45" s="181"/>
      <c r="D45" s="181"/>
      <c r="E45" s="181"/>
      <c r="F45" s="181"/>
      <c r="G45" s="181"/>
      <c r="H45" s="181"/>
      <c r="I45" s="134"/>
      <c r="J45" s="134"/>
      <c r="K45" s="134"/>
    </row>
    <row r="46" spans="1:11" ht="18.75" customHeight="1" x14ac:dyDescent="0.25">
      <c r="A46" s="134"/>
      <c r="B46" s="134"/>
      <c r="C46" s="134"/>
      <c r="D46" s="134"/>
      <c r="E46" s="134"/>
      <c r="F46" s="134"/>
      <c r="G46" s="134"/>
      <c r="H46" s="134"/>
      <c r="I46" s="134"/>
      <c r="J46" s="134"/>
      <c r="K46" s="134"/>
    </row>
    <row r="47" spans="1:11" ht="18.75" customHeight="1" x14ac:dyDescent="0.25">
      <c r="A47" s="134"/>
      <c r="B47" s="184" t="s">
        <v>119</v>
      </c>
      <c r="C47" s="181"/>
      <c r="D47" s="181"/>
      <c r="E47" s="181"/>
      <c r="F47" s="181"/>
      <c r="G47" s="181"/>
      <c r="H47" s="181"/>
      <c r="I47" s="134"/>
      <c r="J47" s="134"/>
      <c r="K47" s="134"/>
    </row>
    <row r="48" spans="1:11" ht="20.100000000000001" customHeight="1" x14ac:dyDescent="0.25">
      <c r="A48" s="134"/>
      <c r="B48" s="183" t="s">
        <v>120</v>
      </c>
      <c r="C48" s="181"/>
      <c r="D48" s="181"/>
      <c r="E48" s="181"/>
      <c r="F48" s="181"/>
      <c r="G48" s="181"/>
      <c r="H48" s="181"/>
      <c r="I48" s="134"/>
      <c r="J48" s="134"/>
      <c r="K48" s="134"/>
    </row>
    <row r="49" spans="1:11" ht="20.100000000000001" customHeight="1" x14ac:dyDescent="0.25">
      <c r="A49" s="134"/>
      <c r="B49" s="183" t="s">
        <v>121</v>
      </c>
      <c r="C49" s="181"/>
      <c r="D49" s="181"/>
      <c r="E49" s="181"/>
      <c r="F49" s="181"/>
      <c r="G49" s="181"/>
      <c r="H49" s="181"/>
      <c r="I49" s="134"/>
      <c r="J49" s="134"/>
      <c r="K49" s="134"/>
    </row>
    <row r="50" spans="1:11" ht="18.75" customHeight="1" x14ac:dyDescent="0.25">
      <c r="A50" s="134"/>
      <c r="B50" s="134"/>
      <c r="C50" s="134"/>
      <c r="D50" s="134"/>
      <c r="E50" s="134"/>
      <c r="F50" s="134"/>
      <c r="G50" s="134"/>
      <c r="H50" s="134"/>
      <c r="I50" s="134"/>
      <c r="J50" s="134"/>
      <c r="K50" s="134"/>
    </row>
    <row r="51" spans="1:11" ht="21.95" customHeight="1" x14ac:dyDescent="0.25">
      <c r="A51" s="134"/>
      <c r="B51" s="184" t="s">
        <v>122</v>
      </c>
      <c r="C51" s="181"/>
      <c r="D51" s="181"/>
      <c r="E51" s="181"/>
      <c r="F51" s="181"/>
      <c r="G51" s="181"/>
      <c r="H51" s="181"/>
      <c r="I51" s="134"/>
      <c r="J51" s="134"/>
      <c r="K51" s="134"/>
    </row>
    <row r="52" spans="1:11" ht="20.100000000000001" customHeight="1" x14ac:dyDescent="0.25">
      <c r="A52" s="134"/>
      <c r="B52" s="183" t="s">
        <v>123</v>
      </c>
      <c r="C52" s="181"/>
      <c r="D52" s="181"/>
      <c r="E52" s="181"/>
      <c r="F52" s="181"/>
      <c r="G52" s="181"/>
      <c r="H52" s="181"/>
      <c r="I52" s="134"/>
      <c r="J52" s="134"/>
      <c r="K52" s="134"/>
    </row>
    <row r="53" spans="1:11" ht="20.100000000000001" customHeight="1" x14ac:dyDescent="0.25">
      <c r="A53" s="134"/>
      <c r="B53" s="183" t="s">
        <v>124</v>
      </c>
      <c r="C53" s="181"/>
      <c r="D53" s="181"/>
      <c r="E53" s="181"/>
      <c r="F53" s="181"/>
      <c r="G53" s="181"/>
      <c r="H53" s="181"/>
      <c r="I53" s="134"/>
      <c r="J53" s="134"/>
      <c r="K53" s="134"/>
    </row>
    <row r="54" spans="1:11" ht="20.100000000000001" customHeight="1" x14ac:dyDescent="0.25">
      <c r="A54" s="134"/>
      <c r="B54" s="183" t="s">
        <v>125</v>
      </c>
      <c r="C54" s="181"/>
      <c r="D54" s="181"/>
      <c r="E54" s="181"/>
      <c r="F54" s="181"/>
      <c r="G54" s="181"/>
      <c r="H54" s="181"/>
      <c r="I54" s="134"/>
      <c r="J54" s="134"/>
      <c r="K54" s="134"/>
    </row>
    <row r="55" spans="1:11" ht="18.75" customHeight="1" x14ac:dyDescent="0.25">
      <c r="A55" s="134"/>
      <c r="B55" s="134"/>
      <c r="C55" s="134"/>
      <c r="D55" s="134"/>
      <c r="E55" s="134"/>
      <c r="F55" s="134"/>
      <c r="G55" s="134"/>
      <c r="H55" s="134"/>
      <c r="I55" s="134"/>
      <c r="J55" s="134"/>
      <c r="K55" s="134"/>
    </row>
    <row r="56" spans="1:11" ht="21.95" customHeight="1" x14ac:dyDescent="0.25">
      <c r="A56" s="134"/>
      <c r="B56" s="184" t="s">
        <v>126</v>
      </c>
      <c r="C56" s="181"/>
      <c r="D56" s="181"/>
      <c r="E56" s="181"/>
      <c r="F56" s="181"/>
      <c r="G56" s="181"/>
      <c r="H56" s="181"/>
      <c r="I56" s="134"/>
      <c r="J56" s="134"/>
      <c r="K56" s="134"/>
    </row>
    <row r="57" spans="1:11" ht="42.75" customHeight="1" x14ac:dyDescent="0.25">
      <c r="A57" s="134"/>
      <c r="B57" s="185" t="s">
        <v>127</v>
      </c>
      <c r="C57" s="181"/>
      <c r="D57" s="181"/>
      <c r="E57" s="181"/>
      <c r="F57" s="181"/>
      <c r="G57" s="181"/>
      <c r="H57" s="181"/>
      <c r="I57" s="134"/>
      <c r="J57" s="134"/>
      <c r="K57" s="134"/>
    </row>
    <row r="58" spans="1:11" ht="18.75" customHeight="1" x14ac:dyDescent="0.25">
      <c r="A58" s="134"/>
      <c r="B58" s="134"/>
      <c r="C58" s="134"/>
      <c r="D58" s="134"/>
      <c r="E58" s="134"/>
      <c r="F58" s="134"/>
      <c r="G58" s="134"/>
      <c r="H58" s="134"/>
      <c r="I58" s="134"/>
      <c r="J58" s="134"/>
      <c r="K58" s="134"/>
    </row>
    <row r="59" spans="1:11" ht="21.95" customHeight="1" x14ac:dyDescent="0.25">
      <c r="A59" s="134"/>
      <c r="B59" s="184" t="s">
        <v>128</v>
      </c>
      <c r="C59" s="181"/>
      <c r="D59" s="181"/>
      <c r="E59" s="181"/>
      <c r="F59" s="181"/>
      <c r="G59" s="181"/>
      <c r="H59" s="181"/>
      <c r="I59" s="134"/>
      <c r="J59" s="134"/>
      <c r="K59" s="134"/>
    </row>
    <row r="60" spans="1:11" ht="20.100000000000001" customHeight="1" x14ac:dyDescent="0.25">
      <c r="A60" s="134"/>
      <c r="B60" s="183" t="s">
        <v>129</v>
      </c>
      <c r="C60" s="181"/>
      <c r="D60" s="181"/>
      <c r="E60" s="181"/>
      <c r="F60" s="181"/>
      <c r="G60" s="181"/>
      <c r="H60" s="181"/>
      <c r="I60" s="134"/>
      <c r="J60" s="134"/>
      <c r="K60" s="134"/>
    </row>
    <row r="61" spans="1:11" ht="20.100000000000001" customHeight="1" x14ac:dyDescent="0.25">
      <c r="A61" s="134"/>
      <c r="B61" s="183" t="s">
        <v>130</v>
      </c>
      <c r="C61" s="181"/>
      <c r="D61" s="181"/>
      <c r="E61" s="181"/>
      <c r="F61" s="181"/>
      <c r="G61" s="181"/>
      <c r="H61" s="181"/>
      <c r="I61" s="134"/>
      <c r="J61" s="134"/>
      <c r="K61" s="134"/>
    </row>
    <row r="62" spans="1:11" ht="20.100000000000001" customHeight="1" x14ac:dyDescent="0.25">
      <c r="A62" s="134"/>
      <c r="B62" s="183" t="s">
        <v>131</v>
      </c>
      <c r="C62" s="181"/>
      <c r="D62" s="181"/>
      <c r="E62" s="181"/>
      <c r="F62" s="181"/>
      <c r="G62" s="181"/>
      <c r="H62" s="181"/>
      <c r="I62" s="134"/>
      <c r="J62" s="134"/>
      <c r="K62" s="134"/>
    </row>
    <row r="63" spans="1:11" ht="20.100000000000001" customHeight="1" x14ac:dyDescent="0.25">
      <c r="A63" s="134"/>
      <c r="B63" s="183" t="s">
        <v>132</v>
      </c>
      <c r="C63" s="181"/>
      <c r="D63" s="181"/>
      <c r="E63" s="181"/>
      <c r="F63" s="181"/>
      <c r="G63" s="181"/>
      <c r="H63" s="181"/>
      <c r="I63" s="134"/>
      <c r="J63" s="134"/>
      <c r="K63" s="134"/>
    </row>
    <row r="64" spans="1:11" ht="17.25" customHeight="1" x14ac:dyDescent="0.25">
      <c r="A64" s="134"/>
      <c r="B64" s="134"/>
      <c r="C64" s="134"/>
      <c r="D64" s="134"/>
      <c r="E64" s="134"/>
      <c r="F64" s="134"/>
      <c r="G64" s="134"/>
      <c r="H64" s="134"/>
      <c r="I64" s="134"/>
      <c r="J64" s="134"/>
      <c r="K64" s="134"/>
    </row>
    <row r="65" spans="1:11" x14ac:dyDescent="0.25">
      <c r="A65" s="134"/>
      <c r="B65" s="134"/>
      <c r="C65" s="134"/>
      <c r="D65" s="134"/>
      <c r="E65" s="134"/>
      <c r="F65" s="134"/>
      <c r="G65" s="134"/>
      <c r="H65" s="134"/>
      <c r="I65" s="134"/>
      <c r="J65" s="134"/>
      <c r="K65" s="134"/>
    </row>
    <row r="66" spans="1:11" x14ac:dyDescent="0.25">
      <c r="A66" s="134"/>
      <c r="B66" s="134"/>
      <c r="C66" s="134"/>
      <c r="D66" s="134"/>
      <c r="E66" s="134"/>
      <c r="F66" s="134"/>
      <c r="G66" s="134"/>
      <c r="H66" s="134"/>
      <c r="I66" s="134"/>
      <c r="J66" s="134"/>
      <c r="K66" s="134"/>
    </row>
    <row r="67" spans="1:11" x14ac:dyDescent="0.25">
      <c r="A67" s="134"/>
      <c r="B67" s="134"/>
      <c r="C67" s="134"/>
      <c r="D67" s="134"/>
      <c r="E67" s="134"/>
      <c r="F67" s="134"/>
      <c r="G67" s="134"/>
      <c r="H67" s="134"/>
      <c r="I67" s="134"/>
      <c r="J67" s="134"/>
      <c r="K67" s="134"/>
    </row>
    <row r="68" spans="1:11" x14ac:dyDescent="0.25">
      <c r="A68" s="134"/>
      <c r="B68" s="134"/>
      <c r="C68" s="134"/>
      <c r="D68" s="134"/>
      <c r="E68" s="134"/>
      <c r="F68" s="134"/>
      <c r="G68" s="134"/>
      <c r="H68" s="134"/>
      <c r="I68" s="134"/>
      <c r="J68" s="134"/>
      <c r="K68" s="134"/>
    </row>
    <row r="69" spans="1:11" x14ac:dyDescent="0.25">
      <c r="A69" s="134"/>
      <c r="B69" s="134"/>
      <c r="C69" s="134"/>
      <c r="D69" s="134"/>
      <c r="E69" s="134"/>
      <c r="F69" s="134"/>
      <c r="G69" s="134"/>
      <c r="H69" s="134"/>
      <c r="I69" s="134"/>
      <c r="J69" s="134"/>
      <c r="K69" s="134"/>
    </row>
    <row r="70" spans="1:11" x14ac:dyDescent="0.25">
      <c r="A70" s="134"/>
      <c r="B70" s="134"/>
      <c r="C70" s="134"/>
      <c r="D70" s="134"/>
      <c r="E70" s="134"/>
      <c r="F70" s="134"/>
      <c r="G70" s="134"/>
      <c r="H70" s="134"/>
      <c r="I70" s="134"/>
      <c r="J70" s="134"/>
      <c r="K70" s="134"/>
    </row>
    <row r="71" spans="1:11" x14ac:dyDescent="0.25">
      <c r="A71" s="134"/>
      <c r="B71" s="134"/>
      <c r="C71" s="134"/>
      <c r="D71" s="134"/>
      <c r="E71" s="134"/>
      <c r="F71" s="134"/>
      <c r="G71" s="134"/>
      <c r="H71" s="134"/>
      <c r="I71" s="134"/>
      <c r="J71" s="134"/>
      <c r="K71" s="134"/>
    </row>
    <row r="72" spans="1:11" x14ac:dyDescent="0.25">
      <c r="A72" s="134"/>
      <c r="B72" s="134"/>
      <c r="C72" s="134"/>
      <c r="D72" s="134"/>
      <c r="E72" s="134"/>
      <c r="F72" s="134"/>
      <c r="G72" s="134"/>
      <c r="H72" s="134"/>
      <c r="I72" s="134"/>
      <c r="J72" s="134"/>
      <c r="K72" s="134"/>
    </row>
    <row r="73" spans="1:11" x14ac:dyDescent="0.25">
      <c r="A73" s="134"/>
      <c r="B73" s="134"/>
      <c r="C73" s="134"/>
      <c r="D73" s="134"/>
      <c r="E73" s="134"/>
      <c r="F73" s="134"/>
      <c r="G73" s="134"/>
      <c r="H73" s="134"/>
      <c r="I73" s="134"/>
      <c r="J73" s="134"/>
      <c r="K73" s="134"/>
    </row>
    <row r="74" spans="1:11" x14ac:dyDescent="0.25">
      <c r="A74" s="134"/>
      <c r="B74" s="134"/>
      <c r="C74" s="134"/>
      <c r="D74" s="134"/>
      <c r="E74" s="134"/>
      <c r="F74" s="134"/>
      <c r="G74" s="134"/>
      <c r="H74" s="134"/>
      <c r="I74" s="134"/>
      <c r="J74" s="134"/>
      <c r="K74" s="134"/>
    </row>
    <row r="75" spans="1:11" x14ac:dyDescent="0.25">
      <c r="A75" s="134"/>
      <c r="B75" s="134"/>
      <c r="C75" s="134"/>
      <c r="D75" s="134"/>
      <c r="E75" s="134"/>
      <c r="F75" s="134"/>
      <c r="G75" s="134"/>
      <c r="H75" s="134"/>
      <c r="I75" s="134"/>
      <c r="J75" s="134"/>
      <c r="K75" s="134"/>
    </row>
    <row r="76" spans="1:11" x14ac:dyDescent="0.25">
      <c r="A76" s="134"/>
      <c r="B76" s="134"/>
      <c r="C76" s="134"/>
      <c r="D76" s="134"/>
      <c r="E76" s="134"/>
      <c r="F76" s="134"/>
      <c r="G76" s="134"/>
      <c r="H76" s="134"/>
      <c r="I76" s="134"/>
      <c r="J76" s="134"/>
      <c r="K76" s="134"/>
    </row>
    <row r="77" spans="1:11" x14ac:dyDescent="0.25">
      <c r="A77" s="134"/>
      <c r="B77" s="134"/>
      <c r="C77" s="134"/>
      <c r="D77" s="134"/>
      <c r="E77" s="134"/>
      <c r="F77" s="134"/>
      <c r="G77" s="134"/>
      <c r="H77" s="134"/>
      <c r="I77" s="134"/>
      <c r="J77" s="134"/>
      <c r="K77" s="134"/>
    </row>
    <row r="78" spans="1:11" x14ac:dyDescent="0.25">
      <c r="A78" s="134"/>
      <c r="B78" s="134"/>
      <c r="C78" s="134"/>
      <c r="D78" s="134"/>
      <c r="E78" s="134"/>
      <c r="F78" s="134"/>
      <c r="G78" s="134"/>
      <c r="H78" s="134"/>
      <c r="I78" s="134"/>
      <c r="J78" s="134"/>
      <c r="K78" s="134"/>
    </row>
    <row r="79" spans="1:11" x14ac:dyDescent="0.25">
      <c r="A79" s="134"/>
      <c r="B79" s="134"/>
      <c r="C79" s="134"/>
      <c r="D79" s="134"/>
      <c r="E79" s="134"/>
      <c r="F79" s="134"/>
      <c r="G79" s="134"/>
      <c r="H79" s="134"/>
      <c r="I79" s="134"/>
      <c r="J79" s="134"/>
      <c r="K79" s="134"/>
    </row>
    <row r="80" spans="1:11" x14ac:dyDescent="0.25">
      <c r="A80" s="134"/>
      <c r="B80" s="134"/>
      <c r="C80" s="134"/>
      <c r="D80" s="134"/>
      <c r="E80" s="134"/>
      <c r="F80" s="134"/>
      <c r="G80" s="134"/>
      <c r="H80" s="134"/>
      <c r="I80" s="134"/>
      <c r="J80" s="134"/>
      <c r="K80" s="134"/>
    </row>
    <row r="81" spans="1:11" x14ac:dyDescent="0.25">
      <c r="A81" s="134"/>
      <c r="B81" s="134"/>
      <c r="C81" s="134"/>
      <c r="D81" s="134"/>
      <c r="E81" s="134"/>
      <c r="F81" s="134"/>
      <c r="G81" s="134"/>
      <c r="H81" s="134"/>
      <c r="I81" s="134"/>
      <c r="J81" s="134"/>
      <c r="K81" s="134"/>
    </row>
    <row r="82" spans="1:11" x14ac:dyDescent="0.25">
      <c r="A82" s="134"/>
      <c r="B82" s="134"/>
      <c r="C82" s="134"/>
      <c r="D82" s="134"/>
      <c r="E82" s="134"/>
      <c r="F82" s="134"/>
      <c r="G82" s="134"/>
      <c r="H82" s="134"/>
      <c r="I82" s="134"/>
      <c r="J82" s="134"/>
      <c r="K82" s="134"/>
    </row>
    <row r="83" spans="1:11" x14ac:dyDescent="0.25">
      <c r="A83" s="134"/>
      <c r="B83" s="134"/>
      <c r="C83" s="134"/>
      <c r="D83" s="134"/>
      <c r="E83" s="134"/>
      <c r="F83" s="134"/>
      <c r="G83" s="134"/>
      <c r="H83" s="134"/>
      <c r="I83" s="134"/>
      <c r="J83" s="134"/>
      <c r="K83" s="134"/>
    </row>
    <row r="84" spans="1:11" x14ac:dyDescent="0.25">
      <c r="A84" s="134"/>
      <c r="B84" s="134"/>
      <c r="C84" s="134"/>
      <c r="D84" s="134"/>
      <c r="E84" s="134"/>
      <c r="F84" s="134"/>
      <c r="G84" s="134"/>
      <c r="H84" s="134"/>
      <c r="I84" s="134"/>
      <c r="J84" s="134"/>
      <c r="K84" s="134"/>
    </row>
    <row r="85" spans="1:11" x14ac:dyDescent="0.25">
      <c r="A85" s="134"/>
      <c r="B85" s="134"/>
      <c r="C85" s="134"/>
      <c r="D85" s="134"/>
      <c r="E85" s="134"/>
      <c r="F85" s="134"/>
      <c r="G85" s="134"/>
      <c r="H85" s="134"/>
      <c r="I85" s="134"/>
      <c r="J85" s="134"/>
      <c r="K85" s="134"/>
    </row>
    <row r="86" spans="1:11" x14ac:dyDescent="0.25">
      <c r="A86" s="134"/>
      <c r="B86" s="134"/>
      <c r="C86" s="134"/>
      <c r="D86" s="134"/>
      <c r="E86" s="134"/>
      <c r="F86" s="134"/>
      <c r="G86" s="134"/>
      <c r="H86" s="134"/>
      <c r="I86" s="134"/>
      <c r="J86" s="134"/>
      <c r="K86" s="134"/>
    </row>
    <row r="87" spans="1:11" x14ac:dyDescent="0.25">
      <c r="A87" s="134"/>
      <c r="B87" s="134"/>
      <c r="C87" s="134"/>
      <c r="D87" s="134"/>
      <c r="E87" s="134"/>
      <c r="F87" s="134"/>
      <c r="G87" s="134"/>
      <c r="H87" s="134"/>
      <c r="I87" s="134"/>
      <c r="J87" s="134"/>
      <c r="K87" s="134"/>
    </row>
    <row r="88" spans="1:11" x14ac:dyDescent="0.25">
      <c r="A88" s="134"/>
      <c r="B88" s="134"/>
      <c r="C88" s="134"/>
      <c r="D88" s="134"/>
      <c r="E88" s="134"/>
      <c r="F88" s="134"/>
      <c r="G88" s="134"/>
      <c r="H88" s="134"/>
      <c r="I88" s="134"/>
      <c r="J88" s="134"/>
      <c r="K88" s="134"/>
    </row>
    <row r="89" spans="1:11" x14ac:dyDescent="0.25">
      <c r="A89" s="134"/>
      <c r="B89" s="134"/>
      <c r="C89" s="134"/>
      <c r="D89" s="134"/>
      <c r="E89" s="134"/>
      <c r="F89" s="134"/>
      <c r="G89" s="134"/>
      <c r="H89" s="134"/>
      <c r="I89" s="134"/>
      <c r="J89" s="134"/>
      <c r="K89" s="134"/>
    </row>
    <row r="90" spans="1:11" x14ac:dyDescent="0.25">
      <c r="A90" s="134"/>
      <c r="B90" s="134"/>
      <c r="C90" s="134"/>
      <c r="D90" s="134"/>
      <c r="E90" s="134"/>
      <c r="F90" s="134"/>
      <c r="G90" s="134"/>
      <c r="H90" s="134"/>
      <c r="I90" s="134"/>
      <c r="J90" s="134"/>
      <c r="K90" s="134"/>
    </row>
    <row r="91" spans="1:11" x14ac:dyDescent="0.25">
      <c r="A91" s="134"/>
      <c r="B91" s="134"/>
      <c r="C91" s="134"/>
      <c r="D91" s="134"/>
      <c r="E91" s="134"/>
      <c r="F91" s="134"/>
      <c r="G91" s="134"/>
      <c r="H91" s="134"/>
      <c r="I91" s="134"/>
      <c r="J91" s="134"/>
      <c r="K91" s="134"/>
    </row>
    <row r="92" spans="1:11" x14ac:dyDescent="0.25">
      <c r="A92" s="134"/>
      <c r="B92" s="134"/>
      <c r="C92" s="134"/>
      <c r="D92" s="134"/>
      <c r="E92" s="134"/>
      <c r="F92" s="134"/>
      <c r="G92" s="134"/>
      <c r="H92" s="134"/>
      <c r="I92" s="134"/>
      <c r="J92" s="134"/>
      <c r="K92" s="134"/>
    </row>
    <row r="93" spans="1:11" x14ac:dyDescent="0.25">
      <c r="A93" s="134"/>
      <c r="B93" s="134"/>
      <c r="C93" s="134"/>
      <c r="D93" s="134"/>
      <c r="E93" s="134"/>
      <c r="F93" s="134"/>
      <c r="G93" s="134"/>
      <c r="H93" s="134"/>
      <c r="I93" s="134"/>
      <c r="J93" s="134"/>
      <c r="K93" s="134"/>
    </row>
    <row r="94" spans="1:11" x14ac:dyDescent="0.25">
      <c r="A94" s="134"/>
      <c r="B94" s="134"/>
      <c r="C94" s="134"/>
      <c r="D94" s="134"/>
      <c r="E94" s="134"/>
      <c r="F94" s="134"/>
      <c r="G94" s="134"/>
      <c r="H94" s="134"/>
      <c r="I94" s="134"/>
      <c r="J94" s="134"/>
      <c r="K94" s="134"/>
    </row>
    <row r="95" spans="1:11" x14ac:dyDescent="0.25">
      <c r="A95" s="134"/>
      <c r="B95" s="134"/>
      <c r="C95" s="134"/>
      <c r="D95" s="134"/>
      <c r="E95" s="134"/>
      <c r="F95" s="134"/>
      <c r="G95" s="134"/>
      <c r="H95" s="134"/>
      <c r="I95" s="134"/>
      <c r="J95" s="134"/>
      <c r="K95" s="134"/>
    </row>
    <row r="96" spans="1:11" x14ac:dyDescent="0.25">
      <c r="A96" s="134"/>
      <c r="B96" s="134"/>
      <c r="C96" s="134"/>
      <c r="D96" s="134"/>
      <c r="E96" s="134"/>
      <c r="F96" s="134"/>
      <c r="G96" s="134"/>
      <c r="H96" s="134"/>
      <c r="I96" s="134"/>
      <c r="J96" s="134"/>
      <c r="K96" s="134"/>
    </row>
    <row r="97" spans="1:11" x14ac:dyDescent="0.25">
      <c r="A97" s="134"/>
      <c r="B97" s="134"/>
      <c r="C97" s="134"/>
      <c r="D97" s="134"/>
      <c r="E97" s="134"/>
      <c r="F97" s="134"/>
      <c r="G97" s="134"/>
      <c r="H97" s="134"/>
      <c r="I97" s="134"/>
      <c r="J97" s="134"/>
      <c r="K97" s="134"/>
    </row>
    <row r="98" spans="1:11" x14ac:dyDescent="0.25">
      <c r="A98" s="134"/>
      <c r="B98" s="134"/>
      <c r="C98" s="134"/>
      <c r="D98" s="134"/>
      <c r="E98" s="134"/>
      <c r="F98" s="134"/>
      <c r="G98" s="134"/>
      <c r="H98" s="134"/>
      <c r="I98" s="134"/>
      <c r="J98" s="134"/>
      <c r="K98" s="134"/>
    </row>
    <row r="99" spans="1:11" x14ac:dyDescent="0.25">
      <c r="A99" s="134"/>
      <c r="B99" s="134"/>
      <c r="C99" s="134"/>
      <c r="D99" s="134"/>
      <c r="E99" s="134"/>
      <c r="F99" s="134"/>
      <c r="G99" s="134"/>
      <c r="H99" s="134"/>
      <c r="I99" s="134"/>
      <c r="J99" s="134"/>
      <c r="K99" s="134"/>
    </row>
    <row r="100" spans="1:11" x14ac:dyDescent="0.25">
      <c r="A100" s="134"/>
      <c r="B100" s="134"/>
      <c r="C100" s="134"/>
      <c r="D100" s="134"/>
      <c r="E100" s="134"/>
      <c r="F100" s="134"/>
      <c r="G100" s="134"/>
      <c r="H100" s="134"/>
      <c r="I100" s="134"/>
      <c r="J100" s="134"/>
      <c r="K100" s="134"/>
    </row>
    <row r="101" spans="1:11" x14ac:dyDescent="0.25">
      <c r="A101" s="134"/>
      <c r="B101" s="134"/>
      <c r="C101" s="134"/>
      <c r="D101" s="134"/>
      <c r="E101" s="134"/>
      <c r="F101" s="134"/>
      <c r="G101" s="134"/>
      <c r="H101" s="134"/>
      <c r="I101" s="134"/>
      <c r="J101" s="134"/>
      <c r="K101" s="134"/>
    </row>
    <row r="102" spans="1:11" x14ac:dyDescent="0.25">
      <c r="A102" s="134"/>
      <c r="B102" s="134"/>
      <c r="C102" s="134"/>
      <c r="D102" s="134"/>
      <c r="E102" s="134"/>
      <c r="F102" s="134"/>
      <c r="G102" s="134"/>
      <c r="H102" s="134"/>
      <c r="I102" s="134"/>
      <c r="J102" s="134"/>
      <c r="K102" s="134"/>
    </row>
    <row r="103" spans="1:11" x14ac:dyDescent="0.25">
      <c r="A103" s="134"/>
      <c r="B103" s="134"/>
      <c r="C103" s="134"/>
      <c r="D103" s="134"/>
      <c r="E103" s="134"/>
      <c r="F103" s="134"/>
      <c r="G103" s="134"/>
      <c r="H103" s="134"/>
      <c r="I103" s="134"/>
      <c r="J103" s="134"/>
      <c r="K103" s="134"/>
    </row>
    <row r="104" spans="1:11" x14ac:dyDescent="0.25">
      <c r="A104" s="134"/>
      <c r="B104" s="134"/>
      <c r="C104" s="134"/>
      <c r="D104" s="134"/>
      <c r="E104" s="134"/>
      <c r="F104" s="134"/>
      <c r="G104" s="134"/>
      <c r="H104" s="134"/>
      <c r="I104" s="134"/>
      <c r="J104" s="134"/>
      <c r="K104" s="134"/>
    </row>
    <row r="105" spans="1:11" x14ac:dyDescent="0.25">
      <c r="A105" s="134"/>
      <c r="B105" s="134"/>
      <c r="C105" s="134"/>
      <c r="D105" s="134"/>
      <c r="E105" s="134"/>
      <c r="F105" s="134"/>
      <c r="G105" s="134"/>
      <c r="H105" s="134"/>
      <c r="I105" s="134"/>
      <c r="J105" s="134"/>
      <c r="K105" s="134"/>
    </row>
    <row r="106" spans="1:11" x14ac:dyDescent="0.25">
      <c r="A106" s="134"/>
      <c r="B106" s="134"/>
      <c r="C106" s="134"/>
      <c r="D106" s="134"/>
      <c r="E106" s="134"/>
      <c r="F106" s="134"/>
      <c r="G106" s="134"/>
      <c r="H106" s="134"/>
      <c r="I106" s="134"/>
      <c r="J106" s="134"/>
      <c r="K106" s="134"/>
    </row>
    <row r="107" spans="1:11" x14ac:dyDescent="0.25">
      <c r="A107" s="134"/>
      <c r="B107" s="134"/>
      <c r="C107" s="134"/>
      <c r="D107" s="134"/>
      <c r="E107" s="134"/>
      <c r="F107" s="134"/>
      <c r="G107" s="134"/>
      <c r="H107" s="134"/>
      <c r="I107" s="134"/>
      <c r="J107" s="134"/>
      <c r="K107" s="134"/>
    </row>
    <row r="108" spans="1:11" x14ac:dyDescent="0.25">
      <c r="A108" s="134"/>
      <c r="B108" s="134"/>
      <c r="C108" s="134"/>
      <c r="D108" s="134"/>
      <c r="E108" s="134"/>
      <c r="F108" s="134"/>
      <c r="G108" s="134"/>
      <c r="H108" s="134"/>
      <c r="I108" s="134"/>
      <c r="J108" s="134"/>
      <c r="K108" s="134"/>
    </row>
    <row r="109" spans="1:11" x14ac:dyDescent="0.25">
      <c r="A109" s="134"/>
      <c r="B109" s="134"/>
      <c r="C109" s="134"/>
      <c r="D109" s="134"/>
      <c r="E109" s="134"/>
      <c r="F109" s="134"/>
      <c r="G109" s="134"/>
      <c r="H109" s="134"/>
      <c r="I109" s="134"/>
      <c r="J109" s="134"/>
      <c r="K109" s="134"/>
    </row>
    <row r="110" spans="1:11" x14ac:dyDescent="0.25">
      <c r="A110" s="134"/>
      <c r="B110" s="134"/>
      <c r="C110" s="134"/>
      <c r="D110" s="134"/>
      <c r="E110" s="134"/>
      <c r="F110" s="134"/>
      <c r="G110" s="134"/>
      <c r="H110" s="134"/>
      <c r="I110" s="134"/>
      <c r="J110" s="134"/>
      <c r="K110" s="134"/>
    </row>
    <row r="111" spans="1:11" x14ac:dyDescent="0.25">
      <c r="A111" s="134"/>
      <c r="B111" s="134"/>
      <c r="C111" s="134"/>
      <c r="D111" s="134"/>
      <c r="E111" s="134"/>
      <c r="F111" s="134"/>
      <c r="G111" s="134"/>
      <c r="H111" s="134"/>
      <c r="I111" s="134"/>
      <c r="J111" s="134"/>
      <c r="K111" s="134"/>
    </row>
    <row r="112" spans="1:11" x14ac:dyDescent="0.25">
      <c r="A112" s="134"/>
      <c r="B112" s="134"/>
      <c r="C112" s="134"/>
      <c r="D112" s="134"/>
      <c r="E112" s="134"/>
      <c r="F112" s="134"/>
      <c r="G112" s="134"/>
      <c r="H112" s="134"/>
      <c r="I112" s="134"/>
      <c r="J112" s="134"/>
      <c r="K112" s="134"/>
    </row>
    <row r="113" spans="1:11" x14ac:dyDescent="0.25">
      <c r="A113" s="134"/>
      <c r="B113" s="134"/>
      <c r="C113" s="134"/>
      <c r="D113" s="134"/>
      <c r="E113" s="134"/>
      <c r="F113" s="134"/>
      <c r="G113" s="134"/>
      <c r="H113" s="134"/>
      <c r="I113" s="134"/>
      <c r="J113" s="134"/>
      <c r="K113" s="134"/>
    </row>
    <row r="114" spans="1:11" x14ac:dyDescent="0.25">
      <c r="A114" s="134"/>
      <c r="B114" s="134"/>
      <c r="C114" s="134"/>
      <c r="D114" s="134"/>
      <c r="E114" s="134"/>
      <c r="F114" s="134"/>
      <c r="G114" s="134"/>
      <c r="H114" s="134"/>
      <c r="I114" s="134"/>
      <c r="J114" s="134"/>
      <c r="K114" s="134"/>
    </row>
    <row r="115" spans="1:11" x14ac:dyDescent="0.25">
      <c r="A115" s="134"/>
      <c r="B115" s="134"/>
      <c r="C115" s="134"/>
      <c r="D115" s="134"/>
      <c r="E115" s="134"/>
      <c r="F115" s="134"/>
      <c r="G115" s="134"/>
      <c r="H115" s="134"/>
      <c r="I115" s="134"/>
      <c r="J115" s="134"/>
      <c r="K115" s="134"/>
    </row>
    <row r="116" spans="1:11" x14ac:dyDescent="0.25">
      <c r="A116" s="134"/>
      <c r="B116" s="134"/>
      <c r="C116" s="134"/>
      <c r="D116" s="134"/>
      <c r="E116" s="134"/>
      <c r="F116" s="134"/>
      <c r="G116" s="134"/>
      <c r="H116" s="134"/>
      <c r="I116" s="134"/>
      <c r="J116" s="134"/>
      <c r="K116" s="134"/>
    </row>
    <row r="117" spans="1:11" x14ac:dyDescent="0.25">
      <c r="A117" s="134"/>
      <c r="B117" s="134"/>
      <c r="C117" s="134"/>
      <c r="D117" s="134"/>
      <c r="E117" s="134"/>
      <c r="F117" s="134"/>
      <c r="G117" s="134"/>
      <c r="H117" s="134"/>
      <c r="I117" s="134"/>
      <c r="J117" s="134"/>
      <c r="K117" s="134"/>
    </row>
    <row r="118" spans="1:11" x14ac:dyDescent="0.25">
      <c r="A118" s="134"/>
      <c r="B118" s="134"/>
      <c r="C118" s="134"/>
      <c r="D118" s="134"/>
      <c r="E118" s="134"/>
      <c r="F118" s="134"/>
      <c r="G118" s="134"/>
      <c r="H118" s="134"/>
      <c r="I118" s="134"/>
      <c r="J118" s="134"/>
      <c r="K118" s="134"/>
    </row>
    <row r="119" spans="1:11" x14ac:dyDescent="0.25">
      <c r="A119" s="134"/>
      <c r="B119" s="134"/>
      <c r="C119" s="134"/>
      <c r="D119" s="134"/>
      <c r="E119" s="134"/>
      <c r="F119" s="134"/>
      <c r="G119" s="134"/>
      <c r="H119" s="134"/>
      <c r="I119" s="134"/>
      <c r="J119" s="134"/>
      <c r="K119" s="134"/>
    </row>
    <row r="120" spans="1:11" x14ac:dyDescent="0.25">
      <c r="A120" s="134"/>
      <c r="B120" s="134"/>
      <c r="C120" s="134"/>
      <c r="D120" s="134"/>
      <c r="E120" s="134"/>
      <c r="F120" s="134"/>
      <c r="G120" s="134"/>
      <c r="H120" s="134"/>
      <c r="I120" s="134"/>
      <c r="J120" s="134"/>
      <c r="K120" s="134"/>
    </row>
    <row r="121" spans="1:11" x14ac:dyDescent="0.25">
      <c r="A121" s="134"/>
      <c r="B121" s="134"/>
      <c r="C121" s="134"/>
      <c r="D121" s="134"/>
      <c r="E121" s="134"/>
      <c r="F121" s="134"/>
      <c r="G121" s="134"/>
      <c r="H121" s="134"/>
      <c r="I121" s="134"/>
      <c r="J121" s="134"/>
      <c r="K121" s="134"/>
    </row>
    <row r="122" spans="1:11" x14ac:dyDescent="0.25">
      <c r="A122" s="134"/>
      <c r="B122" s="134"/>
      <c r="C122" s="134"/>
      <c r="D122" s="134"/>
      <c r="E122" s="134"/>
      <c r="F122" s="134"/>
      <c r="G122" s="134"/>
      <c r="H122" s="134"/>
      <c r="I122" s="134"/>
      <c r="J122" s="134"/>
      <c r="K122" s="134"/>
    </row>
    <row r="123" spans="1:11" x14ac:dyDescent="0.25">
      <c r="A123" s="134"/>
      <c r="B123" s="134"/>
      <c r="C123" s="134"/>
      <c r="D123" s="134"/>
      <c r="E123" s="134"/>
      <c r="F123" s="134"/>
      <c r="G123" s="134"/>
      <c r="H123" s="134"/>
      <c r="I123" s="134"/>
      <c r="J123" s="134"/>
      <c r="K123" s="134"/>
    </row>
    <row r="124" spans="1:11" x14ac:dyDescent="0.25">
      <c r="A124" s="134"/>
      <c r="B124" s="134"/>
      <c r="C124" s="134"/>
      <c r="D124" s="134"/>
      <c r="E124" s="134"/>
      <c r="F124" s="134"/>
      <c r="G124" s="134"/>
      <c r="H124" s="134"/>
      <c r="I124" s="134"/>
      <c r="J124" s="134"/>
      <c r="K124" s="134"/>
    </row>
    <row r="125" spans="1:11" x14ac:dyDescent="0.25">
      <c r="A125" s="134"/>
      <c r="B125" s="134"/>
      <c r="C125" s="134"/>
      <c r="D125" s="134"/>
      <c r="E125" s="134"/>
      <c r="F125" s="134"/>
      <c r="G125" s="134"/>
      <c r="H125" s="134"/>
      <c r="I125" s="134"/>
      <c r="J125" s="134"/>
      <c r="K125" s="134"/>
    </row>
    <row r="126" spans="1:11" x14ac:dyDescent="0.25">
      <c r="A126" s="134"/>
      <c r="B126" s="134"/>
      <c r="C126" s="134"/>
      <c r="D126" s="134"/>
      <c r="E126" s="134"/>
      <c r="F126" s="134"/>
      <c r="G126" s="134"/>
      <c r="H126" s="134"/>
      <c r="I126" s="134"/>
      <c r="J126" s="134"/>
      <c r="K126" s="134"/>
    </row>
    <row r="127" spans="1:11" x14ac:dyDescent="0.25">
      <c r="A127" s="134"/>
      <c r="B127" s="134"/>
      <c r="C127" s="134"/>
      <c r="D127" s="134"/>
      <c r="E127" s="134"/>
      <c r="F127" s="134"/>
      <c r="G127" s="134"/>
      <c r="H127" s="134"/>
      <c r="I127" s="134"/>
      <c r="J127" s="134"/>
      <c r="K127" s="134"/>
    </row>
    <row r="128" spans="1:11" x14ac:dyDescent="0.25">
      <c r="A128" s="134"/>
      <c r="B128" s="134"/>
      <c r="C128" s="134"/>
      <c r="D128" s="134"/>
      <c r="E128" s="134"/>
      <c r="F128" s="134"/>
      <c r="G128" s="134"/>
      <c r="H128" s="134"/>
      <c r="I128" s="134"/>
      <c r="J128" s="134"/>
      <c r="K128" s="134"/>
    </row>
    <row r="129" spans="1:11" x14ac:dyDescent="0.25">
      <c r="A129" s="134"/>
      <c r="B129" s="134"/>
      <c r="C129" s="134"/>
      <c r="D129" s="134"/>
      <c r="E129" s="134"/>
      <c r="F129" s="134"/>
      <c r="G129" s="134"/>
      <c r="H129" s="134"/>
      <c r="I129" s="134"/>
      <c r="J129" s="134"/>
      <c r="K129" s="134"/>
    </row>
    <row r="130" spans="1:11" x14ac:dyDescent="0.25">
      <c r="A130" s="134"/>
      <c r="B130" s="134"/>
      <c r="C130" s="134"/>
      <c r="D130" s="134"/>
      <c r="E130" s="134"/>
      <c r="F130" s="134"/>
      <c r="G130" s="134"/>
      <c r="H130" s="134"/>
      <c r="I130" s="134"/>
      <c r="J130" s="134"/>
      <c r="K130" s="134"/>
    </row>
    <row r="131" spans="1:11" x14ac:dyDescent="0.25">
      <c r="A131" s="134"/>
      <c r="B131" s="134"/>
      <c r="C131" s="134"/>
      <c r="D131" s="134"/>
      <c r="E131" s="134"/>
      <c r="F131" s="134"/>
      <c r="G131" s="134"/>
      <c r="H131" s="134"/>
      <c r="I131" s="134"/>
      <c r="J131" s="134"/>
      <c r="K131" s="134"/>
    </row>
    <row r="132" spans="1:11" x14ac:dyDescent="0.25">
      <c r="A132" s="134"/>
      <c r="B132" s="134"/>
      <c r="C132" s="134"/>
      <c r="D132" s="134"/>
      <c r="E132" s="134"/>
      <c r="F132" s="134"/>
      <c r="G132" s="134"/>
      <c r="H132" s="134"/>
      <c r="I132" s="134"/>
      <c r="J132" s="134"/>
      <c r="K132" s="134"/>
    </row>
    <row r="133" spans="1:11" x14ac:dyDescent="0.25">
      <c r="A133" s="134"/>
      <c r="B133" s="134"/>
      <c r="C133" s="134"/>
      <c r="D133" s="134"/>
      <c r="E133" s="134"/>
      <c r="F133" s="134"/>
      <c r="G133" s="134"/>
      <c r="H133" s="134"/>
      <c r="I133" s="134"/>
      <c r="J133" s="134"/>
      <c r="K133" s="134"/>
    </row>
    <row r="134" spans="1:11" x14ac:dyDescent="0.25">
      <c r="A134" s="134"/>
      <c r="B134" s="134"/>
      <c r="C134" s="134"/>
      <c r="D134" s="134"/>
      <c r="E134" s="134"/>
      <c r="F134" s="134"/>
      <c r="G134" s="134"/>
      <c r="H134" s="134"/>
      <c r="I134" s="134"/>
      <c r="J134" s="134"/>
      <c r="K134" s="134"/>
    </row>
    <row r="135" spans="1:11" x14ac:dyDescent="0.25">
      <c r="A135" s="134"/>
      <c r="B135" s="134"/>
      <c r="C135" s="134"/>
      <c r="D135" s="134"/>
      <c r="E135" s="134"/>
      <c r="F135" s="134"/>
      <c r="G135" s="134"/>
      <c r="H135" s="134"/>
      <c r="I135" s="134"/>
      <c r="J135" s="134"/>
      <c r="K135" s="134"/>
    </row>
    <row r="136" spans="1:11" x14ac:dyDescent="0.25">
      <c r="A136" s="134"/>
      <c r="B136" s="134"/>
      <c r="C136" s="134"/>
      <c r="D136" s="134"/>
      <c r="E136" s="134"/>
      <c r="F136" s="134"/>
      <c r="G136" s="134"/>
      <c r="H136" s="134"/>
      <c r="I136" s="134"/>
      <c r="J136" s="134"/>
      <c r="K136" s="134"/>
    </row>
    <row r="137" spans="1:11" x14ac:dyDescent="0.25">
      <c r="A137" s="134"/>
      <c r="B137" s="134"/>
      <c r="C137" s="134"/>
      <c r="D137" s="134"/>
      <c r="E137" s="134"/>
      <c r="F137" s="134"/>
      <c r="G137" s="134"/>
      <c r="H137" s="134"/>
      <c r="I137" s="134"/>
      <c r="J137" s="134"/>
      <c r="K137" s="134"/>
    </row>
    <row r="138" spans="1:11" x14ac:dyDescent="0.25">
      <c r="A138" s="134"/>
      <c r="B138" s="134"/>
      <c r="C138" s="134"/>
      <c r="D138" s="134"/>
      <c r="E138" s="134"/>
      <c r="F138" s="134"/>
      <c r="G138" s="134"/>
      <c r="H138" s="134"/>
      <c r="I138" s="134"/>
      <c r="J138" s="134"/>
      <c r="K138" s="134"/>
    </row>
    <row r="139" spans="1:11" x14ac:dyDescent="0.25">
      <c r="A139" s="134"/>
      <c r="B139" s="134"/>
      <c r="C139" s="134"/>
      <c r="D139" s="134"/>
      <c r="E139" s="134"/>
      <c r="F139" s="134"/>
      <c r="G139" s="134"/>
      <c r="H139" s="134"/>
      <c r="I139" s="134"/>
      <c r="J139" s="134"/>
      <c r="K139" s="134"/>
    </row>
    <row r="140" spans="1:11" x14ac:dyDescent="0.25">
      <c r="A140" s="134"/>
      <c r="B140" s="134"/>
      <c r="C140" s="134"/>
      <c r="D140" s="134"/>
      <c r="E140" s="134"/>
      <c r="F140" s="134"/>
      <c r="G140" s="134"/>
      <c r="H140" s="134"/>
      <c r="I140" s="134"/>
      <c r="J140" s="134"/>
      <c r="K140" s="134"/>
    </row>
    <row r="141" spans="1:11" x14ac:dyDescent="0.25">
      <c r="A141" s="134"/>
      <c r="B141" s="134"/>
      <c r="C141" s="134"/>
      <c r="D141" s="134"/>
      <c r="E141" s="134"/>
      <c r="F141" s="134"/>
      <c r="G141" s="134"/>
      <c r="H141" s="134"/>
      <c r="I141" s="134"/>
      <c r="J141" s="134"/>
      <c r="K141" s="134"/>
    </row>
    <row r="142" spans="1:11" x14ac:dyDescent="0.25">
      <c r="A142" s="134"/>
      <c r="B142" s="134"/>
      <c r="C142" s="134"/>
      <c r="D142" s="134"/>
      <c r="E142" s="134"/>
      <c r="F142" s="134"/>
      <c r="G142" s="134"/>
      <c r="H142" s="134"/>
      <c r="I142" s="134"/>
      <c r="J142" s="134"/>
      <c r="K142" s="134"/>
    </row>
    <row r="143" spans="1:11" x14ac:dyDescent="0.25">
      <c r="A143" s="134"/>
      <c r="B143" s="134"/>
      <c r="C143" s="134"/>
      <c r="D143" s="134"/>
      <c r="E143" s="134"/>
      <c r="F143" s="134"/>
      <c r="G143" s="134"/>
      <c r="H143" s="134"/>
      <c r="I143" s="134"/>
      <c r="J143" s="134"/>
      <c r="K143" s="134"/>
    </row>
    <row r="144" spans="1:11" x14ac:dyDescent="0.25">
      <c r="A144" s="134"/>
      <c r="B144" s="134"/>
      <c r="C144" s="134"/>
      <c r="D144" s="134"/>
      <c r="E144" s="134"/>
      <c r="F144" s="134"/>
      <c r="G144" s="134"/>
      <c r="H144" s="134"/>
      <c r="I144" s="134"/>
      <c r="J144" s="134"/>
      <c r="K144" s="134"/>
    </row>
    <row r="145" spans="1:11" x14ac:dyDescent="0.25">
      <c r="A145" s="134"/>
      <c r="B145" s="134"/>
      <c r="C145" s="134"/>
      <c r="D145" s="134"/>
      <c r="E145" s="134"/>
      <c r="F145" s="134"/>
      <c r="G145" s="134"/>
      <c r="H145" s="134"/>
      <c r="I145" s="134"/>
      <c r="J145" s="134"/>
      <c r="K145" s="134"/>
    </row>
    <row r="146" spans="1:11" x14ac:dyDescent="0.25">
      <c r="A146" s="134"/>
      <c r="B146" s="134"/>
      <c r="C146" s="134"/>
      <c r="D146" s="134"/>
      <c r="E146" s="134"/>
      <c r="F146" s="134"/>
      <c r="G146" s="134"/>
      <c r="H146" s="134"/>
      <c r="I146" s="134"/>
      <c r="J146" s="134"/>
      <c r="K146" s="134"/>
    </row>
    <row r="147" spans="1:11" x14ac:dyDescent="0.25">
      <c r="A147" s="134"/>
      <c r="B147" s="134"/>
      <c r="C147" s="134"/>
      <c r="D147" s="134"/>
      <c r="E147" s="134"/>
      <c r="F147" s="134"/>
      <c r="G147" s="134"/>
      <c r="H147" s="134"/>
      <c r="I147" s="134"/>
      <c r="J147" s="134"/>
      <c r="K147" s="134"/>
    </row>
    <row r="148" spans="1:11" x14ac:dyDescent="0.25">
      <c r="A148" s="134"/>
      <c r="B148" s="134"/>
      <c r="C148" s="134"/>
      <c r="D148" s="134"/>
      <c r="E148" s="134"/>
      <c r="F148" s="134"/>
      <c r="G148" s="134"/>
      <c r="H148" s="134"/>
      <c r="I148" s="134"/>
      <c r="J148" s="134"/>
      <c r="K148" s="134"/>
    </row>
    <row r="149" spans="1:11" x14ac:dyDescent="0.25">
      <c r="A149" s="134"/>
      <c r="B149" s="134"/>
      <c r="C149" s="134"/>
      <c r="D149" s="134"/>
      <c r="E149" s="134"/>
      <c r="F149" s="134"/>
      <c r="G149" s="134"/>
      <c r="H149" s="134"/>
      <c r="I149" s="134"/>
      <c r="J149" s="134"/>
      <c r="K149" s="134"/>
    </row>
    <row r="150" spans="1:11" x14ac:dyDescent="0.25">
      <c r="A150" s="134"/>
      <c r="B150" s="134"/>
      <c r="C150" s="134"/>
      <c r="D150" s="134"/>
      <c r="E150" s="134"/>
      <c r="F150" s="134"/>
      <c r="G150" s="134"/>
      <c r="H150" s="134"/>
      <c r="I150" s="134"/>
      <c r="J150" s="134"/>
      <c r="K150" s="134"/>
    </row>
    <row r="151" spans="1:11" x14ac:dyDescent="0.25">
      <c r="A151" s="134"/>
      <c r="B151" s="134"/>
      <c r="C151" s="134"/>
      <c r="D151" s="134"/>
      <c r="E151" s="134"/>
      <c r="F151" s="134"/>
      <c r="G151" s="134"/>
      <c r="H151" s="134"/>
      <c r="I151" s="134"/>
      <c r="J151" s="134"/>
      <c r="K151" s="134"/>
    </row>
    <row r="152" spans="1:11" x14ac:dyDescent="0.25">
      <c r="A152" s="134"/>
      <c r="B152" s="134"/>
      <c r="C152" s="134"/>
      <c r="D152" s="134"/>
      <c r="E152" s="134"/>
      <c r="F152" s="134"/>
      <c r="G152" s="134"/>
      <c r="H152" s="134"/>
      <c r="I152" s="134"/>
      <c r="J152" s="134"/>
      <c r="K152" s="134"/>
    </row>
    <row r="153" spans="1:11" x14ac:dyDescent="0.25">
      <c r="A153" s="134"/>
      <c r="B153" s="134"/>
      <c r="C153" s="134"/>
      <c r="D153" s="134"/>
      <c r="E153" s="134"/>
      <c r="F153" s="134"/>
      <c r="G153" s="134"/>
      <c r="H153" s="134"/>
      <c r="I153" s="134"/>
      <c r="J153" s="134"/>
      <c r="K153" s="134"/>
    </row>
    <row r="154" spans="1:11" x14ac:dyDescent="0.25">
      <c r="A154" s="134"/>
      <c r="B154" s="134"/>
      <c r="C154" s="134"/>
      <c r="D154" s="134"/>
      <c r="E154" s="134"/>
      <c r="F154" s="134"/>
      <c r="G154" s="134"/>
      <c r="H154" s="134"/>
      <c r="I154" s="134"/>
      <c r="J154" s="134"/>
      <c r="K154" s="134"/>
    </row>
    <row r="155" spans="1:11" x14ac:dyDescent="0.25">
      <c r="A155" s="134"/>
      <c r="B155" s="134"/>
      <c r="C155" s="134"/>
      <c r="D155" s="134"/>
      <c r="E155" s="134"/>
      <c r="F155" s="134"/>
      <c r="G155" s="134"/>
      <c r="H155" s="134"/>
      <c r="I155" s="134"/>
      <c r="J155" s="134"/>
      <c r="K155" s="134"/>
    </row>
    <row r="156" spans="1:11" x14ac:dyDescent="0.25">
      <c r="A156" s="134"/>
      <c r="B156" s="134"/>
      <c r="C156" s="134"/>
      <c r="D156" s="134"/>
      <c r="E156" s="134"/>
      <c r="F156" s="134"/>
      <c r="G156" s="134"/>
      <c r="H156" s="134"/>
      <c r="I156" s="134"/>
      <c r="J156" s="134"/>
      <c r="K156" s="134"/>
    </row>
    <row r="157" spans="1:11" x14ac:dyDescent="0.25">
      <c r="A157" s="134"/>
      <c r="B157" s="134"/>
      <c r="C157" s="134"/>
      <c r="D157" s="134"/>
      <c r="E157" s="134"/>
      <c r="F157" s="134"/>
      <c r="G157" s="134"/>
      <c r="H157" s="134"/>
      <c r="I157" s="134"/>
      <c r="J157" s="134"/>
      <c r="K157" s="134"/>
    </row>
    <row r="158" spans="1:11" x14ac:dyDescent="0.25">
      <c r="A158" s="134"/>
      <c r="B158" s="134"/>
      <c r="C158" s="134"/>
      <c r="D158" s="134"/>
      <c r="E158" s="134"/>
      <c r="F158" s="134"/>
      <c r="G158" s="134"/>
      <c r="H158" s="134"/>
      <c r="I158" s="134"/>
      <c r="J158" s="134"/>
      <c r="K158" s="134"/>
    </row>
    <row r="159" spans="1:11" x14ac:dyDescent="0.25">
      <c r="A159" s="134"/>
      <c r="B159" s="134"/>
      <c r="C159" s="134"/>
      <c r="D159" s="134"/>
      <c r="E159" s="134"/>
      <c r="F159" s="134"/>
      <c r="G159" s="134"/>
      <c r="H159" s="134"/>
      <c r="I159" s="134"/>
      <c r="J159" s="134"/>
      <c r="K159" s="134"/>
    </row>
    <row r="160" spans="1:11" x14ac:dyDescent="0.25">
      <c r="A160" s="134"/>
      <c r="B160" s="134"/>
      <c r="C160" s="134"/>
      <c r="D160" s="134"/>
      <c r="E160" s="134"/>
      <c r="F160" s="134"/>
      <c r="G160" s="134"/>
      <c r="H160" s="134"/>
      <c r="I160" s="134"/>
      <c r="J160" s="134"/>
      <c r="K160" s="134"/>
    </row>
    <row r="161" spans="1:11" x14ac:dyDescent="0.25">
      <c r="A161" s="134"/>
      <c r="B161" s="134"/>
      <c r="C161" s="134"/>
      <c r="D161" s="134"/>
      <c r="E161" s="134"/>
      <c r="F161" s="134"/>
      <c r="G161" s="134"/>
      <c r="H161" s="134"/>
      <c r="I161" s="134"/>
      <c r="J161" s="134"/>
      <c r="K161" s="134"/>
    </row>
    <row r="162" spans="1:11" x14ac:dyDescent="0.25">
      <c r="A162" s="134"/>
      <c r="B162" s="134"/>
      <c r="C162" s="134"/>
      <c r="D162" s="134"/>
      <c r="E162" s="134"/>
      <c r="F162" s="134"/>
      <c r="G162" s="134"/>
      <c r="H162" s="134"/>
      <c r="I162" s="134"/>
      <c r="J162" s="134"/>
      <c r="K162" s="134"/>
    </row>
    <row r="163" spans="1:11" x14ac:dyDescent="0.25">
      <c r="A163" s="134"/>
      <c r="B163" s="134"/>
      <c r="C163" s="134"/>
      <c r="D163" s="134"/>
      <c r="E163" s="134"/>
      <c r="F163" s="134"/>
      <c r="G163" s="134"/>
      <c r="H163" s="134"/>
      <c r="I163" s="134"/>
      <c r="J163" s="134"/>
      <c r="K163" s="134"/>
    </row>
    <row r="164" spans="1:11" x14ac:dyDescent="0.25">
      <c r="A164" s="134"/>
      <c r="B164" s="134"/>
      <c r="C164" s="134"/>
      <c r="D164" s="134"/>
      <c r="E164" s="134"/>
      <c r="F164" s="134"/>
      <c r="G164" s="134"/>
      <c r="H164" s="134"/>
      <c r="I164" s="134"/>
      <c r="J164" s="134"/>
      <c r="K164" s="134"/>
    </row>
    <row r="165" spans="1:11" x14ac:dyDescent="0.25">
      <c r="A165" s="134"/>
      <c r="B165" s="134"/>
      <c r="C165" s="134"/>
      <c r="D165" s="134"/>
      <c r="E165" s="134"/>
      <c r="F165" s="134"/>
      <c r="G165" s="134"/>
      <c r="H165" s="134"/>
      <c r="I165" s="134"/>
      <c r="J165" s="134"/>
      <c r="K165" s="134"/>
    </row>
    <row r="166" spans="1:11" x14ac:dyDescent="0.25">
      <c r="A166" s="134"/>
      <c r="B166" s="134"/>
      <c r="C166" s="134"/>
      <c r="D166" s="134"/>
      <c r="E166" s="134"/>
      <c r="F166" s="134"/>
      <c r="G166" s="134"/>
      <c r="H166" s="134"/>
      <c r="I166" s="134"/>
      <c r="J166" s="134"/>
      <c r="K166" s="134"/>
    </row>
    <row r="167" spans="1:11" x14ac:dyDescent="0.25">
      <c r="A167" s="134"/>
      <c r="B167" s="134"/>
      <c r="C167" s="134"/>
      <c r="D167" s="134"/>
      <c r="E167" s="134"/>
      <c r="F167" s="134"/>
      <c r="G167" s="134"/>
      <c r="H167" s="134"/>
      <c r="I167" s="134"/>
      <c r="J167" s="134"/>
      <c r="K167" s="134"/>
    </row>
    <row r="168" spans="1:11" x14ac:dyDescent="0.25">
      <c r="A168" s="134"/>
      <c r="B168" s="134"/>
      <c r="C168" s="134"/>
      <c r="D168" s="134"/>
      <c r="E168" s="134"/>
      <c r="F168" s="134"/>
      <c r="G168" s="134"/>
      <c r="H168" s="134"/>
      <c r="I168" s="134"/>
      <c r="J168" s="134"/>
      <c r="K168" s="134"/>
    </row>
    <row r="169" spans="1:11" x14ac:dyDescent="0.25">
      <c r="A169" s="134"/>
      <c r="B169" s="134"/>
      <c r="C169" s="134"/>
      <c r="D169" s="134"/>
      <c r="E169" s="134"/>
      <c r="F169" s="134"/>
      <c r="G169" s="134"/>
      <c r="H169" s="134"/>
      <c r="I169" s="134"/>
      <c r="J169" s="134"/>
      <c r="K169" s="134"/>
    </row>
    <row r="170" spans="1:11" x14ac:dyDescent="0.25">
      <c r="A170" s="134"/>
      <c r="B170" s="134"/>
      <c r="C170" s="134"/>
      <c r="D170" s="134"/>
      <c r="E170" s="134"/>
      <c r="F170" s="134"/>
      <c r="G170" s="134"/>
      <c r="H170" s="134"/>
      <c r="I170" s="134"/>
      <c r="J170" s="134"/>
      <c r="K170" s="134"/>
    </row>
  </sheetData>
  <mergeCells count="50">
    <mergeCell ref="B6:H6"/>
    <mergeCell ref="B30:H30"/>
    <mergeCell ref="B24:H24"/>
    <mergeCell ref="B33:H33"/>
    <mergeCell ref="B16:H16"/>
    <mergeCell ref="B25:H25"/>
    <mergeCell ref="B61:H61"/>
    <mergeCell ref="B40:H40"/>
    <mergeCell ref="B9:H9"/>
    <mergeCell ref="B49:H49"/>
    <mergeCell ref="B63:H63"/>
    <mergeCell ref="B45:H45"/>
    <mergeCell ref="B32:H32"/>
    <mergeCell ref="B26:H26"/>
    <mergeCell ref="B35:H35"/>
    <mergeCell ref="B47:H47"/>
    <mergeCell ref="B54:H54"/>
    <mergeCell ref="B62:H62"/>
    <mergeCell ref="B3:H3"/>
    <mergeCell ref="B59:H59"/>
    <mergeCell ref="B31:H31"/>
    <mergeCell ref="B22:H22"/>
    <mergeCell ref="B56:H56"/>
    <mergeCell ref="B27:H27"/>
    <mergeCell ref="B52:H52"/>
    <mergeCell ref="B21:H21"/>
    <mergeCell ref="B43:H43"/>
    <mergeCell ref="B39:H39"/>
    <mergeCell ref="B19:H19"/>
    <mergeCell ref="B37:H37"/>
    <mergeCell ref="B28:H28"/>
    <mergeCell ref="B5:H5"/>
    <mergeCell ref="B20:H20"/>
    <mergeCell ref="B51:H51"/>
    <mergeCell ref="B2:H2"/>
    <mergeCell ref="B48:H48"/>
    <mergeCell ref="B11:H11"/>
    <mergeCell ref="B42:H42"/>
    <mergeCell ref="B60:H60"/>
    <mergeCell ref="B23:H23"/>
    <mergeCell ref="B14:H14"/>
    <mergeCell ref="B8:H8"/>
    <mergeCell ref="B17:H17"/>
    <mergeCell ref="B13:H13"/>
    <mergeCell ref="B57:H57"/>
    <mergeCell ref="B44:H44"/>
    <mergeCell ref="B53:H53"/>
    <mergeCell ref="B34:H34"/>
    <mergeCell ref="B38:H38"/>
    <mergeCell ref="B10:H10"/>
  </mergeCells>
  <hyperlinks>
    <hyperlink ref="C15" r:id="rId1" xr:uid="{00000000-0004-0000-0100-000000000000}"/>
    <hyperlink ref="F15" r:id="rId2" xr:uid="{00000000-0004-0000-0100-000001000000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 tint="-0.249977111117893"/>
  </sheetPr>
  <dimension ref="B2:R13"/>
  <sheetViews>
    <sheetView showGridLines="0" zoomScaleNormal="100" workbookViewId="0">
      <selection activeCell="M11" sqref="M11"/>
    </sheetView>
  </sheetViews>
  <sheetFormatPr defaultRowHeight="15" x14ac:dyDescent="0.25"/>
  <cols>
    <col min="1" max="1" width="9.140625" style="2" customWidth="1"/>
    <col min="2" max="2" width="30" style="2" customWidth="1"/>
    <col min="3" max="3" width="16.28515625" style="2" bestFit="1" customWidth="1"/>
    <col min="4" max="6" width="11" style="2" customWidth="1"/>
    <col min="7" max="8" width="9" style="2" customWidth="1"/>
    <col min="9" max="9" width="12" style="2" customWidth="1"/>
    <col min="10" max="10" width="33.140625" style="2" bestFit="1" customWidth="1"/>
    <col min="11" max="11" width="12.140625" style="2" customWidth="1"/>
    <col min="12" max="13" width="11" style="2" customWidth="1"/>
    <col min="14" max="14" width="10" style="2" customWidth="1"/>
    <col min="15" max="15" width="22" style="2" customWidth="1"/>
    <col min="16" max="16" width="24" style="2" customWidth="1"/>
    <col min="17" max="17" width="18.85546875" style="2" customWidth="1"/>
    <col min="18" max="18" width="14" style="2" customWidth="1"/>
    <col min="19" max="27" width="9.140625" style="2" customWidth="1"/>
    <col min="28" max="16384" width="9.140625" style="2"/>
  </cols>
  <sheetData>
    <row r="2" spans="2:18" ht="19.5" customHeight="1" x14ac:dyDescent="0.3">
      <c r="B2" s="1" t="s">
        <v>133</v>
      </c>
    </row>
    <row r="3" spans="2:18" x14ac:dyDescent="0.25">
      <c r="B3" s="3" t="s">
        <v>134</v>
      </c>
    </row>
    <row r="4" spans="2:18" x14ac:dyDescent="0.25">
      <c r="M4" s="41"/>
      <c r="N4" s="41"/>
      <c r="O4" s="41"/>
      <c r="P4" s="41"/>
      <c r="Q4" s="41"/>
    </row>
    <row r="5" spans="2:18" x14ac:dyDescent="0.25">
      <c r="B5" s="5" t="s">
        <v>2</v>
      </c>
      <c r="C5" s="5" t="s">
        <v>135</v>
      </c>
      <c r="D5" s="5" t="s">
        <v>136</v>
      </c>
      <c r="E5" s="5" t="s">
        <v>10</v>
      </c>
      <c r="F5" s="5" t="s">
        <v>9</v>
      </c>
      <c r="G5" s="5" t="s">
        <v>11</v>
      </c>
      <c r="H5" s="5" t="s">
        <v>137</v>
      </c>
      <c r="I5" s="5" t="s">
        <v>138</v>
      </c>
      <c r="J5" s="5" t="s">
        <v>139</v>
      </c>
      <c r="K5" s="5" t="s">
        <v>140</v>
      </c>
      <c r="L5" s="5" t="s">
        <v>141</v>
      </c>
      <c r="M5" s="42" t="s">
        <v>142</v>
      </c>
      <c r="N5" s="42" t="s">
        <v>143</v>
      </c>
      <c r="O5" s="42" t="s">
        <v>144</v>
      </c>
      <c r="P5" s="42" t="s">
        <v>145</v>
      </c>
      <c r="Q5" s="42" t="s">
        <v>146</v>
      </c>
      <c r="R5" s="42" t="s">
        <v>147</v>
      </c>
    </row>
    <row r="6" spans="2:18" x14ac:dyDescent="0.25">
      <c r="B6" s="13" t="s">
        <v>148</v>
      </c>
      <c r="C6" s="12" t="s">
        <v>149</v>
      </c>
      <c r="D6" s="12" t="s">
        <v>150</v>
      </c>
      <c r="E6" s="12" t="s">
        <v>151</v>
      </c>
      <c r="F6" s="43">
        <f>'Venue Scores'!I6</f>
        <v>1.75</v>
      </c>
      <c r="G6" s="44">
        <f>'Venue Scores'!K6</f>
        <v>0.3</v>
      </c>
      <c r="H6" s="6">
        <v>0.3</v>
      </c>
      <c r="I6" s="45">
        <f>H6*Summary!$D$5</f>
        <v>7500000</v>
      </c>
      <c r="J6" s="46">
        <v>4.2500000000000003E-2</v>
      </c>
      <c r="K6" s="47">
        <f>J6-Summary!$D$7</f>
        <v>4.1500000000000002E-2</v>
      </c>
      <c r="L6" s="47">
        <f>H6*K6</f>
        <v>1.2450000000000001E-2</v>
      </c>
      <c r="M6" s="48" t="str">
        <f t="shared" ref="M6:M12" si="0">IF(H6&lt;=G6,"OK","BREACH")</f>
        <v>OK</v>
      </c>
      <c r="N6" s="30" t="s">
        <v>149</v>
      </c>
      <c r="O6" s="30" t="s">
        <v>152</v>
      </c>
      <c r="P6" s="30" t="s">
        <v>153</v>
      </c>
      <c r="Q6" s="30" t="s">
        <v>154</v>
      </c>
      <c r="R6" s="30" t="s">
        <v>155</v>
      </c>
    </row>
    <row r="7" spans="2:18" x14ac:dyDescent="0.25">
      <c r="B7" s="13" t="s">
        <v>37</v>
      </c>
      <c r="C7" s="37" t="s">
        <v>156</v>
      </c>
      <c r="D7" s="12" t="s">
        <v>157</v>
      </c>
      <c r="E7" s="12" t="s">
        <v>158</v>
      </c>
      <c r="F7" s="43">
        <f>'Venue Scores'!I7</f>
        <v>2.3499999999999996</v>
      </c>
      <c r="G7" s="44">
        <f>'Venue Scores'!K7</f>
        <v>0.25</v>
      </c>
      <c r="H7" s="6">
        <v>0.25</v>
      </c>
      <c r="I7" s="45">
        <f>H7*Summary!$D$5</f>
        <v>6250000</v>
      </c>
      <c r="J7" s="46">
        <v>4.8599999999999997E-2</v>
      </c>
      <c r="K7" s="47">
        <f>J7-Summary!$D$7</f>
        <v>4.7599999999999996E-2</v>
      </c>
      <c r="L7" s="47">
        <f t="shared" ref="L7:L12" si="1">H7*K7</f>
        <v>1.1899999999999999E-2</v>
      </c>
      <c r="M7" s="48" t="str">
        <f t="shared" si="0"/>
        <v>OK</v>
      </c>
      <c r="N7" s="30" t="s">
        <v>159</v>
      </c>
      <c r="O7" s="30" t="s">
        <v>160</v>
      </c>
      <c r="P7" s="30" t="s">
        <v>161</v>
      </c>
      <c r="Q7" s="30" t="s">
        <v>162</v>
      </c>
      <c r="R7" s="30" t="s">
        <v>155</v>
      </c>
    </row>
    <row r="8" spans="2:18" x14ac:dyDescent="0.25">
      <c r="B8" s="13" t="s">
        <v>163</v>
      </c>
      <c r="C8" s="12" t="s">
        <v>164</v>
      </c>
      <c r="D8" s="12" t="s">
        <v>165</v>
      </c>
      <c r="E8" s="12" t="s">
        <v>158</v>
      </c>
      <c r="F8" s="43">
        <f>'Venue Scores'!I8</f>
        <v>2.0999999999999996</v>
      </c>
      <c r="G8" s="44">
        <f>'Venue Scores'!K8</f>
        <v>0.25</v>
      </c>
      <c r="H8" s="6">
        <v>0.25</v>
      </c>
      <c r="I8" s="45">
        <f>H8*Summary!$D$5</f>
        <v>6250000</v>
      </c>
      <c r="J8" s="46">
        <v>4.2700000000000002E-2</v>
      </c>
      <c r="K8" s="47">
        <f>J8-Summary!$D$7</f>
        <v>4.1700000000000001E-2</v>
      </c>
      <c r="L8" s="47">
        <f t="shared" si="1"/>
        <v>1.0425E-2</v>
      </c>
      <c r="M8" s="48" t="str">
        <f t="shared" si="0"/>
        <v>OK</v>
      </c>
      <c r="N8" s="30" t="s">
        <v>159</v>
      </c>
      <c r="O8" s="30" t="s">
        <v>160</v>
      </c>
      <c r="P8" s="30" t="s">
        <v>166</v>
      </c>
      <c r="Q8" s="30" t="s">
        <v>162</v>
      </c>
      <c r="R8" s="30" t="s">
        <v>155</v>
      </c>
    </row>
    <row r="9" spans="2:18" x14ac:dyDescent="0.25">
      <c r="B9" s="13" t="s">
        <v>15</v>
      </c>
      <c r="C9" s="12" t="s">
        <v>149</v>
      </c>
      <c r="D9" s="12" t="s">
        <v>167</v>
      </c>
      <c r="E9" s="12" t="s">
        <v>151</v>
      </c>
      <c r="F9" s="43">
        <f>'Venue Scores'!I9</f>
        <v>1.1499999999999999</v>
      </c>
      <c r="G9" s="44">
        <f>'Venue Scores'!K9</f>
        <v>0.3</v>
      </c>
      <c r="H9" s="6">
        <v>0</v>
      </c>
      <c r="I9" s="45">
        <f>H9*Summary!$D$5</f>
        <v>0</v>
      </c>
      <c r="J9" s="46">
        <v>3.32E-2</v>
      </c>
      <c r="K9" s="47">
        <f>J9-Summary!$D$7</f>
        <v>3.2199999999999999E-2</v>
      </c>
      <c r="L9" s="47">
        <f t="shared" si="1"/>
        <v>0</v>
      </c>
      <c r="M9" s="48" t="str">
        <f t="shared" si="0"/>
        <v>OK</v>
      </c>
      <c r="N9" s="30" t="s">
        <v>149</v>
      </c>
      <c r="O9" s="30" t="s">
        <v>168</v>
      </c>
      <c r="P9" s="30" t="s">
        <v>169</v>
      </c>
      <c r="Q9" s="30" t="s">
        <v>170</v>
      </c>
      <c r="R9" s="30" t="s">
        <v>155</v>
      </c>
    </row>
    <row r="10" spans="2:18" x14ac:dyDescent="0.25">
      <c r="B10" s="13" t="s">
        <v>16</v>
      </c>
      <c r="C10" s="12" t="s">
        <v>171</v>
      </c>
      <c r="D10" s="12" t="s">
        <v>165</v>
      </c>
      <c r="E10" s="12" t="s">
        <v>151</v>
      </c>
      <c r="F10" s="43">
        <f>'Venue Scores'!I10</f>
        <v>1</v>
      </c>
      <c r="G10" s="44">
        <f>'Venue Scores'!K10</f>
        <v>0.3</v>
      </c>
      <c r="H10" s="6">
        <v>0.05</v>
      </c>
      <c r="I10" s="45">
        <f>H10*Summary!$D$5</f>
        <v>1250000</v>
      </c>
      <c r="J10" s="46">
        <v>0</v>
      </c>
      <c r="K10" s="47">
        <v>0</v>
      </c>
      <c r="L10" s="47">
        <f t="shared" si="1"/>
        <v>0</v>
      </c>
      <c r="M10" s="48" t="str">
        <f t="shared" si="0"/>
        <v>OK</v>
      </c>
      <c r="N10" s="30"/>
      <c r="O10" s="30" t="s">
        <v>172</v>
      </c>
      <c r="P10" s="30" t="s">
        <v>173</v>
      </c>
      <c r="Q10" s="30" t="s">
        <v>174</v>
      </c>
      <c r="R10" s="30" t="s">
        <v>155</v>
      </c>
    </row>
    <row r="11" spans="2:18" x14ac:dyDescent="0.25">
      <c r="B11" s="13" t="s">
        <v>17</v>
      </c>
      <c r="C11" s="12" t="s">
        <v>175</v>
      </c>
      <c r="D11" s="12" t="s">
        <v>176</v>
      </c>
      <c r="E11" s="12" t="s">
        <v>158</v>
      </c>
      <c r="F11" s="43">
        <f>'Venue Scores'!I11</f>
        <v>2.75</v>
      </c>
      <c r="G11" s="44">
        <f>'Venue Scores'!K11</f>
        <v>0.15</v>
      </c>
      <c r="H11" s="6">
        <v>0.15</v>
      </c>
      <c r="I11" s="45">
        <f>H11*Summary!$D$5</f>
        <v>3750000</v>
      </c>
      <c r="J11" s="46">
        <v>4.7100000000000003E-2</v>
      </c>
      <c r="K11" s="47">
        <f>J11-Summary!$D$7</f>
        <v>4.6100000000000002E-2</v>
      </c>
      <c r="L11" s="47">
        <f t="shared" si="1"/>
        <v>6.9150000000000001E-3</v>
      </c>
      <c r="M11" s="48" t="str">
        <f t="shared" si="0"/>
        <v>OK</v>
      </c>
      <c r="N11" s="30" t="s">
        <v>175</v>
      </c>
      <c r="O11" s="30" t="s">
        <v>160</v>
      </c>
      <c r="P11" s="30" t="s">
        <v>177</v>
      </c>
      <c r="Q11" s="30" t="s">
        <v>178</v>
      </c>
      <c r="R11" s="30" t="s">
        <v>155</v>
      </c>
    </row>
    <row r="12" spans="2:18" x14ac:dyDescent="0.25">
      <c r="B12" s="13" t="s">
        <v>179</v>
      </c>
      <c r="C12" s="12" t="s">
        <v>180</v>
      </c>
      <c r="D12" s="12" t="s">
        <v>181</v>
      </c>
      <c r="E12" s="12" t="s">
        <v>182</v>
      </c>
      <c r="F12" s="43">
        <f>'Venue Scores'!I12</f>
        <v>3.1</v>
      </c>
      <c r="G12" s="44">
        <f>'Venue Scores'!K12</f>
        <v>0.15</v>
      </c>
      <c r="H12" s="6">
        <v>0</v>
      </c>
      <c r="I12" s="45">
        <f>H12*Summary!$D$5</f>
        <v>0</v>
      </c>
      <c r="J12" s="46">
        <v>5.5199999999999999E-2</v>
      </c>
      <c r="K12" s="47">
        <f>J12-Summary!$D$7</f>
        <v>5.4199999999999998E-2</v>
      </c>
      <c r="L12" s="47">
        <f t="shared" si="1"/>
        <v>0</v>
      </c>
      <c r="M12" s="48" t="str">
        <f t="shared" si="0"/>
        <v>OK</v>
      </c>
      <c r="N12" s="30" t="s">
        <v>159</v>
      </c>
      <c r="O12" s="30" t="s">
        <v>183</v>
      </c>
      <c r="P12" s="30" t="s">
        <v>184</v>
      </c>
      <c r="Q12" s="30" t="s">
        <v>181</v>
      </c>
      <c r="R12" s="30" t="s">
        <v>155</v>
      </c>
    </row>
    <row r="13" spans="2:18" x14ac:dyDescent="0.25">
      <c r="B13" s="7" t="s">
        <v>185</v>
      </c>
      <c r="C13" s="9"/>
      <c r="D13" s="9"/>
      <c r="E13" s="9"/>
      <c r="F13" s="9"/>
      <c r="G13" s="9"/>
      <c r="H13" s="49">
        <f>SUM(H6:H12)</f>
        <v>1</v>
      </c>
      <c r="I13" s="50">
        <f>SUM(I6:I12)</f>
        <v>25000000</v>
      </c>
      <c r="J13" s="9"/>
      <c r="K13" s="7" t="s">
        <v>186</v>
      </c>
      <c r="L13" s="51">
        <f>SUM(L6:L12)</f>
        <v>4.1689999999999998E-2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249977111117893"/>
  </sheetPr>
  <dimension ref="B2:S13"/>
  <sheetViews>
    <sheetView showGridLines="0" zoomScale="145" zoomScaleNormal="145" workbookViewId="0">
      <selection activeCell="C37" sqref="C37"/>
    </sheetView>
  </sheetViews>
  <sheetFormatPr defaultRowHeight="15" x14ac:dyDescent="0.25"/>
  <cols>
    <col min="1" max="1" width="9.140625" style="31" customWidth="1"/>
    <col min="2" max="2" width="30" style="31" customWidth="1"/>
    <col min="3" max="3" width="16.28515625" style="31" bestFit="1" customWidth="1"/>
    <col min="4" max="6" width="11" style="31" customWidth="1"/>
    <col min="7" max="8" width="9" style="31" customWidth="1"/>
    <col min="9" max="9" width="12" style="31" customWidth="1"/>
    <col min="10" max="10" width="11" style="31" customWidth="1"/>
    <col min="11" max="11" width="11" style="31" hidden="1" customWidth="1"/>
    <col min="12" max="14" width="11" style="31" customWidth="1"/>
    <col min="15" max="15" width="10" style="31" customWidth="1"/>
    <col min="16" max="16" width="22" style="31" customWidth="1"/>
    <col min="17" max="17" width="24" style="31" customWidth="1"/>
    <col min="18" max="18" width="16" style="31" customWidth="1"/>
    <col min="19" max="19" width="14" style="31" customWidth="1"/>
    <col min="20" max="23" width="9.140625" style="31" customWidth="1"/>
    <col min="24" max="16384" width="9.140625" style="31"/>
  </cols>
  <sheetData>
    <row r="2" spans="2:19" ht="19.5" customHeight="1" x14ac:dyDescent="0.3">
      <c r="B2" s="32" t="s">
        <v>187</v>
      </c>
    </row>
    <row r="3" spans="2:19" x14ac:dyDescent="0.25">
      <c r="B3" s="33" t="s">
        <v>188</v>
      </c>
    </row>
    <row r="4" spans="2:19" x14ac:dyDescent="0.25">
      <c r="N4" s="52"/>
      <c r="O4" s="52"/>
      <c r="P4" s="52"/>
      <c r="Q4" s="52"/>
      <c r="R4" s="52"/>
    </row>
    <row r="5" spans="2:19" x14ac:dyDescent="0.25">
      <c r="B5" s="34" t="s">
        <v>2</v>
      </c>
      <c r="C5" s="34" t="s">
        <v>135</v>
      </c>
      <c r="D5" s="34" t="s">
        <v>136</v>
      </c>
      <c r="E5" s="34" t="s">
        <v>10</v>
      </c>
      <c r="F5" s="34" t="s">
        <v>9</v>
      </c>
      <c r="G5" s="34" t="s">
        <v>11</v>
      </c>
      <c r="H5" s="34" t="s">
        <v>137</v>
      </c>
      <c r="I5" s="34" t="s">
        <v>138</v>
      </c>
      <c r="J5" s="34" t="s">
        <v>189</v>
      </c>
      <c r="K5" s="34" t="s">
        <v>190</v>
      </c>
      <c r="L5" s="34" t="s">
        <v>140</v>
      </c>
      <c r="M5" s="34" t="s">
        <v>141</v>
      </c>
      <c r="N5" s="53" t="s">
        <v>142</v>
      </c>
      <c r="O5" s="53" t="s">
        <v>143</v>
      </c>
      <c r="P5" s="53" t="s">
        <v>144</v>
      </c>
      <c r="Q5" s="53" t="s">
        <v>145</v>
      </c>
      <c r="R5" s="53" t="s">
        <v>146</v>
      </c>
      <c r="S5" s="53" t="s">
        <v>147</v>
      </c>
    </row>
    <row r="6" spans="2:19" x14ac:dyDescent="0.25">
      <c r="B6" s="13" t="s">
        <v>148</v>
      </c>
      <c r="C6" s="37" t="s">
        <v>149</v>
      </c>
      <c r="D6" s="37" t="s">
        <v>150</v>
      </c>
      <c r="E6" s="37" t="s">
        <v>151</v>
      </c>
      <c r="F6" s="101">
        <f>'Venue Scores'!I6</f>
        <v>1.75</v>
      </c>
      <c r="G6" s="75">
        <f>'Venue Scores'!K6</f>
        <v>0.3</v>
      </c>
      <c r="H6" s="54">
        <v>0.3</v>
      </c>
      <c r="I6" s="102">
        <f>H6*Summary!$D$5</f>
        <v>7500000</v>
      </c>
      <c r="J6" s="55">
        <f>'Allocation - Base'!J6</f>
        <v>4.2500000000000003E-2</v>
      </c>
      <c r="K6" s="55">
        <v>0</v>
      </c>
      <c r="L6" s="56">
        <f>J6+K6-Summary!$D$7</f>
        <v>4.1500000000000002E-2</v>
      </c>
      <c r="M6" s="56">
        <f t="shared" ref="M6:M12" si="0">H6*L6</f>
        <v>1.2450000000000001E-2</v>
      </c>
      <c r="N6" s="57" t="str">
        <f t="shared" ref="N6:N12" si="1">IF(H6&lt;=G6,"OK","BREACH")</f>
        <v>OK</v>
      </c>
      <c r="O6" s="30" t="s">
        <v>149</v>
      </c>
      <c r="P6" s="30" t="s">
        <v>152</v>
      </c>
      <c r="Q6" s="30" t="s">
        <v>153</v>
      </c>
      <c r="R6" s="30" t="s">
        <v>154</v>
      </c>
      <c r="S6" s="30" t="s">
        <v>155</v>
      </c>
    </row>
    <row r="7" spans="2:19" x14ac:dyDescent="0.25">
      <c r="B7" s="13" t="s">
        <v>37</v>
      </c>
      <c r="C7" s="37" t="s">
        <v>156</v>
      </c>
      <c r="D7" s="37" t="s">
        <v>157</v>
      </c>
      <c r="E7" s="37" t="s">
        <v>158</v>
      </c>
      <c r="F7" s="101">
        <f>'Venue Scores'!I7</f>
        <v>2.3499999999999996</v>
      </c>
      <c r="G7" s="75">
        <f>'Venue Scores'!K7</f>
        <v>0.25</v>
      </c>
      <c r="H7" s="54">
        <v>0.25</v>
      </c>
      <c r="I7" s="102">
        <f>H7*Summary!$D$5</f>
        <v>6250000</v>
      </c>
      <c r="J7" s="55">
        <f>'Allocation - Base'!J7</f>
        <v>4.8599999999999997E-2</v>
      </c>
      <c r="K7" s="55">
        <v>0</v>
      </c>
      <c r="L7" s="56">
        <f>J7+K7-Summary!$D$7</f>
        <v>4.7599999999999996E-2</v>
      </c>
      <c r="M7" s="56">
        <f t="shared" si="0"/>
        <v>1.1899999999999999E-2</v>
      </c>
      <c r="N7" s="57" t="str">
        <f t="shared" si="1"/>
        <v>OK</v>
      </c>
      <c r="O7" s="30" t="s">
        <v>159</v>
      </c>
      <c r="P7" s="30" t="s">
        <v>160</v>
      </c>
      <c r="Q7" s="30" t="s">
        <v>161</v>
      </c>
      <c r="R7" s="30" t="s">
        <v>162</v>
      </c>
      <c r="S7" s="30" t="s">
        <v>155</v>
      </c>
    </row>
    <row r="8" spans="2:19" x14ac:dyDescent="0.25">
      <c r="B8" s="13" t="s">
        <v>163</v>
      </c>
      <c r="C8" s="37" t="s">
        <v>164</v>
      </c>
      <c r="D8" s="37" t="s">
        <v>165</v>
      </c>
      <c r="E8" s="37" t="s">
        <v>158</v>
      </c>
      <c r="F8" s="101">
        <f>'Venue Scores'!I8</f>
        <v>2.0999999999999996</v>
      </c>
      <c r="G8" s="75">
        <f>'Venue Scores'!K8</f>
        <v>0.25</v>
      </c>
      <c r="H8" s="54">
        <v>0.25</v>
      </c>
      <c r="I8" s="102">
        <f>H8*Summary!$D$5</f>
        <v>6250000</v>
      </c>
      <c r="J8" s="55">
        <f>'Allocation - Base'!J8</f>
        <v>4.2700000000000002E-2</v>
      </c>
      <c r="K8" s="55">
        <v>0</v>
      </c>
      <c r="L8" s="56">
        <f>J8+K8-Summary!$D$7</f>
        <v>4.1700000000000001E-2</v>
      </c>
      <c r="M8" s="56">
        <f t="shared" si="0"/>
        <v>1.0425E-2</v>
      </c>
      <c r="N8" s="57" t="str">
        <f t="shared" si="1"/>
        <v>OK</v>
      </c>
      <c r="O8" s="30" t="s">
        <v>159</v>
      </c>
      <c r="P8" s="30" t="s">
        <v>160</v>
      </c>
      <c r="Q8" s="30" t="s">
        <v>166</v>
      </c>
      <c r="R8" s="30" t="s">
        <v>162</v>
      </c>
      <c r="S8" s="30" t="s">
        <v>155</v>
      </c>
    </row>
    <row r="9" spans="2:19" x14ac:dyDescent="0.25">
      <c r="B9" s="13" t="s">
        <v>15</v>
      </c>
      <c r="C9" s="37" t="s">
        <v>149</v>
      </c>
      <c r="D9" s="37" t="s">
        <v>167</v>
      </c>
      <c r="E9" s="37" t="s">
        <v>151</v>
      </c>
      <c r="F9" s="101">
        <f>'Venue Scores'!I9</f>
        <v>1.1499999999999999</v>
      </c>
      <c r="G9" s="75">
        <f>'Venue Scores'!K9</f>
        <v>0.3</v>
      </c>
      <c r="H9" s="54">
        <v>0</v>
      </c>
      <c r="I9" s="102">
        <f>H9*Summary!$D$5</f>
        <v>0</v>
      </c>
      <c r="J9" s="55">
        <f>'Allocation - Base'!J9</f>
        <v>3.32E-2</v>
      </c>
      <c r="K9" s="55">
        <v>0</v>
      </c>
      <c r="L9" s="56">
        <f>J9+K9-Summary!$D$7</f>
        <v>3.2199999999999999E-2</v>
      </c>
      <c r="M9" s="56">
        <f t="shared" si="0"/>
        <v>0</v>
      </c>
      <c r="N9" s="57" t="str">
        <f t="shared" si="1"/>
        <v>OK</v>
      </c>
      <c r="O9" s="30" t="s">
        <v>149</v>
      </c>
      <c r="P9" s="30" t="s">
        <v>168</v>
      </c>
      <c r="Q9" s="30" t="s">
        <v>169</v>
      </c>
      <c r="R9" s="30" t="s">
        <v>170</v>
      </c>
      <c r="S9" s="30" t="s">
        <v>155</v>
      </c>
    </row>
    <row r="10" spans="2:19" x14ac:dyDescent="0.25">
      <c r="B10" s="13" t="s">
        <v>16</v>
      </c>
      <c r="C10" s="37" t="s">
        <v>171</v>
      </c>
      <c r="D10" s="37" t="s">
        <v>165</v>
      </c>
      <c r="E10" s="37" t="s">
        <v>151</v>
      </c>
      <c r="F10" s="101">
        <f>'Venue Scores'!I10</f>
        <v>1</v>
      </c>
      <c r="G10" s="75">
        <f>'Venue Scores'!K10</f>
        <v>0.3</v>
      </c>
      <c r="H10" s="54">
        <v>0.05</v>
      </c>
      <c r="I10" s="102">
        <f>H10*Summary!$D$5</f>
        <v>1250000</v>
      </c>
      <c r="J10" s="55">
        <f>'Allocation - Base'!J10</f>
        <v>0</v>
      </c>
      <c r="K10" s="55">
        <v>0</v>
      </c>
      <c r="L10" s="56">
        <v>0</v>
      </c>
      <c r="M10" s="56">
        <f t="shared" si="0"/>
        <v>0</v>
      </c>
      <c r="N10" s="57" t="str">
        <f t="shared" si="1"/>
        <v>OK</v>
      </c>
      <c r="O10" s="30" t="s">
        <v>191</v>
      </c>
      <c r="P10" s="30" t="s">
        <v>172</v>
      </c>
      <c r="Q10" s="30" t="s">
        <v>173</v>
      </c>
      <c r="R10" s="30" t="s">
        <v>174</v>
      </c>
      <c r="S10" s="30" t="s">
        <v>155</v>
      </c>
    </row>
    <row r="11" spans="2:19" x14ac:dyDescent="0.25">
      <c r="B11" s="13" t="s">
        <v>17</v>
      </c>
      <c r="C11" s="37" t="s">
        <v>175</v>
      </c>
      <c r="D11" s="37" t="s">
        <v>176</v>
      </c>
      <c r="E11" s="37" t="s">
        <v>158</v>
      </c>
      <c r="F11" s="101">
        <f>'Venue Scores'!I11</f>
        <v>2.75</v>
      </c>
      <c r="G11" s="75">
        <f>'Venue Scores'!K11</f>
        <v>0.15</v>
      </c>
      <c r="H11" s="54">
        <v>0</v>
      </c>
      <c r="I11" s="102">
        <f>H11*Summary!$D$5</f>
        <v>0</v>
      </c>
      <c r="J11" s="55">
        <f>'Allocation - Base'!J11</f>
        <v>4.7100000000000003E-2</v>
      </c>
      <c r="K11" s="55">
        <v>0</v>
      </c>
      <c r="L11" s="56">
        <f>J11+K11-Summary!$D$7</f>
        <v>4.6100000000000002E-2</v>
      </c>
      <c r="M11" s="56">
        <f t="shared" si="0"/>
        <v>0</v>
      </c>
      <c r="N11" s="57" t="str">
        <f t="shared" si="1"/>
        <v>OK</v>
      </c>
      <c r="O11" s="30" t="s">
        <v>175</v>
      </c>
      <c r="P11" s="30" t="s">
        <v>160</v>
      </c>
      <c r="Q11" s="30" t="s">
        <v>177</v>
      </c>
      <c r="R11" s="30" t="s">
        <v>178</v>
      </c>
      <c r="S11" s="30" t="s">
        <v>155</v>
      </c>
    </row>
    <row r="12" spans="2:19" x14ac:dyDescent="0.25">
      <c r="B12" s="13" t="s">
        <v>179</v>
      </c>
      <c r="C12" s="37" t="s">
        <v>180</v>
      </c>
      <c r="D12" s="37" t="s">
        <v>181</v>
      </c>
      <c r="E12" s="37" t="s">
        <v>182</v>
      </c>
      <c r="F12" s="101">
        <f>'Venue Scores'!I12</f>
        <v>3.1</v>
      </c>
      <c r="G12" s="75">
        <f>'Venue Scores'!K12</f>
        <v>0.15</v>
      </c>
      <c r="H12" s="54">
        <v>0.15</v>
      </c>
      <c r="I12" s="102">
        <f>H12*Summary!$D$5</f>
        <v>3750000</v>
      </c>
      <c r="J12" s="55">
        <f>'Allocation - Base'!J12</f>
        <v>5.5199999999999999E-2</v>
      </c>
      <c r="K12" s="55">
        <v>0</v>
      </c>
      <c r="L12" s="56">
        <v>6.2E-2</v>
      </c>
      <c r="M12" s="56">
        <f t="shared" si="0"/>
        <v>9.2999999999999992E-3</v>
      </c>
      <c r="N12" s="57" t="str">
        <f t="shared" si="1"/>
        <v>OK</v>
      </c>
      <c r="O12" s="30" t="s">
        <v>159</v>
      </c>
      <c r="P12" s="30" t="s">
        <v>183</v>
      </c>
      <c r="Q12" s="30" t="s">
        <v>184</v>
      </c>
      <c r="R12" s="30" t="s">
        <v>181</v>
      </c>
      <c r="S12" s="30" t="s">
        <v>155</v>
      </c>
    </row>
    <row r="13" spans="2:19" x14ac:dyDescent="0.25">
      <c r="B13" s="58" t="s">
        <v>185</v>
      </c>
      <c r="C13" s="59"/>
      <c r="D13" s="59"/>
      <c r="E13" s="59"/>
      <c r="F13" s="59"/>
      <c r="G13" s="59"/>
      <c r="H13" s="60">
        <f>SUM(H6:H12)</f>
        <v>1</v>
      </c>
      <c r="I13" s="61">
        <f>SUM(I6:I12)</f>
        <v>25000000</v>
      </c>
      <c r="J13" s="59"/>
      <c r="K13" s="59"/>
      <c r="L13" s="62" t="s">
        <v>192</v>
      </c>
      <c r="M13" s="63">
        <f>SUM(M6:M12)</f>
        <v>4.4075000000000003E-2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4.9989318521683403E-2"/>
  </sheetPr>
  <dimension ref="B2:E34"/>
  <sheetViews>
    <sheetView showGridLines="0" zoomScale="130" zoomScaleNormal="130" workbookViewId="0">
      <selection activeCell="C8" sqref="C8"/>
    </sheetView>
  </sheetViews>
  <sheetFormatPr defaultRowHeight="15" x14ac:dyDescent="0.25"/>
  <cols>
    <col min="1" max="1" width="9.140625" style="17" customWidth="1"/>
    <col min="2" max="2" width="32" style="17" customWidth="1"/>
    <col min="3" max="3" width="29" style="17" customWidth="1"/>
    <col min="4" max="4" width="84.7109375" style="17" customWidth="1"/>
    <col min="5" max="5" width="20.42578125" style="17" bestFit="1" customWidth="1"/>
    <col min="6" max="9" width="9.140625" style="17" customWidth="1"/>
    <col min="10" max="16384" width="9.140625" style="17"/>
  </cols>
  <sheetData>
    <row r="2" spans="2:5" ht="19.5" customHeight="1" x14ac:dyDescent="0.25">
      <c r="B2" s="16" t="s">
        <v>193</v>
      </c>
    </row>
    <row r="3" spans="2:5" x14ac:dyDescent="0.25">
      <c r="B3" s="189" t="s">
        <v>194</v>
      </c>
      <c r="C3" s="181"/>
      <c r="D3" s="181"/>
      <c r="E3" s="181"/>
    </row>
    <row r="5" spans="2:5" x14ac:dyDescent="0.25">
      <c r="B5" s="5" t="s">
        <v>21</v>
      </c>
      <c r="C5" s="5" t="s">
        <v>195</v>
      </c>
      <c r="D5" s="5" t="s">
        <v>196</v>
      </c>
    </row>
    <row r="6" spans="2:5" ht="30" customHeight="1" x14ac:dyDescent="0.25">
      <c r="B6" s="12" t="s">
        <v>197</v>
      </c>
      <c r="C6" s="6">
        <v>0.2</v>
      </c>
      <c r="D6" s="178" t="s">
        <v>198</v>
      </c>
    </row>
    <row r="7" spans="2:5" ht="30" customHeight="1" x14ac:dyDescent="0.25">
      <c r="B7" s="12" t="s">
        <v>199</v>
      </c>
      <c r="C7" s="6">
        <v>0.25</v>
      </c>
      <c r="D7" s="178" t="s">
        <v>200</v>
      </c>
    </row>
    <row r="8" spans="2:5" x14ac:dyDescent="0.25">
      <c r="B8" s="12" t="s">
        <v>201</v>
      </c>
      <c r="C8" s="6">
        <v>0.15</v>
      </c>
      <c r="D8" s="178" t="s">
        <v>202</v>
      </c>
    </row>
    <row r="9" spans="2:5" ht="30" customHeight="1" x14ac:dyDescent="0.25">
      <c r="B9" s="12" t="s">
        <v>203</v>
      </c>
      <c r="C9" s="6">
        <v>0.2</v>
      </c>
      <c r="D9" s="178" t="s">
        <v>204</v>
      </c>
    </row>
    <row r="10" spans="2:5" ht="30" customHeight="1" x14ac:dyDescent="0.25">
      <c r="B10" s="12" t="s">
        <v>205</v>
      </c>
      <c r="C10" s="6">
        <v>0.15</v>
      </c>
      <c r="D10" s="178" t="s">
        <v>206</v>
      </c>
    </row>
    <row r="11" spans="2:5" x14ac:dyDescent="0.25">
      <c r="B11" s="12" t="s">
        <v>207</v>
      </c>
      <c r="C11" s="6">
        <v>0.05</v>
      </c>
      <c r="D11" s="178" t="s">
        <v>208</v>
      </c>
    </row>
    <row r="12" spans="2:5" x14ac:dyDescent="0.25">
      <c r="B12" s="19" t="s">
        <v>209</v>
      </c>
      <c r="C12" s="8">
        <f>SUM(C6:C11)</f>
        <v>1</v>
      </c>
      <c r="D12" s="179"/>
    </row>
    <row r="13" spans="2:5" x14ac:dyDescent="0.25">
      <c r="B13" s="20"/>
      <c r="C13" s="10"/>
    </row>
    <row r="14" spans="2:5" x14ac:dyDescent="0.25">
      <c r="B14" s="177" t="s">
        <v>210</v>
      </c>
      <c r="C14" s="177"/>
      <c r="D14" s="177"/>
      <c r="E14" s="177"/>
    </row>
    <row r="15" spans="2:5" x14ac:dyDescent="0.25">
      <c r="B15" s="5" t="s">
        <v>211</v>
      </c>
      <c r="C15" s="5" t="s">
        <v>212</v>
      </c>
      <c r="D15" s="5" t="s">
        <v>10</v>
      </c>
      <c r="E15" s="5" t="s">
        <v>213</v>
      </c>
    </row>
    <row r="16" spans="2:5" x14ac:dyDescent="0.25">
      <c r="B16" s="11">
        <v>0</v>
      </c>
      <c r="C16" s="11">
        <v>1.8</v>
      </c>
      <c r="D16" s="12" t="s">
        <v>214</v>
      </c>
      <c r="E16" s="6">
        <v>0.4</v>
      </c>
    </row>
    <row r="17" spans="2:5" x14ac:dyDescent="0.25">
      <c r="B17" s="11">
        <v>1.8</v>
      </c>
      <c r="C17" s="11">
        <v>2.6</v>
      </c>
      <c r="D17" s="12" t="s">
        <v>215</v>
      </c>
      <c r="E17" s="6">
        <v>0.4</v>
      </c>
    </row>
    <row r="18" spans="2:5" x14ac:dyDescent="0.25">
      <c r="B18" s="11">
        <v>2.6</v>
      </c>
      <c r="C18" s="11">
        <v>3.4</v>
      </c>
      <c r="D18" s="12" t="s">
        <v>216</v>
      </c>
      <c r="E18" s="6">
        <v>0.15</v>
      </c>
    </row>
    <row r="19" spans="2:5" x14ac:dyDescent="0.25">
      <c r="B19" s="11">
        <v>3.4</v>
      </c>
      <c r="C19" s="11">
        <v>4.2</v>
      </c>
      <c r="D19" s="12" t="s">
        <v>217</v>
      </c>
      <c r="E19" s="6">
        <v>0.05</v>
      </c>
    </row>
    <row r="20" spans="2:5" x14ac:dyDescent="0.25">
      <c r="B20" s="11">
        <v>4.2</v>
      </c>
      <c r="C20" s="11">
        <v>99</v>
      </c>
      <c r="D20" s="12" t="s">
        <v>218</v>
      </c>
      <c r="E20" s="6">
        <v>0</v>
      </c>
    </row>
    <row r="22" spans="2:5" x14ac:dyDescent="0.25">
      <c r="B22" s="187" t="s">
        <v>219</v>
      </c>
      <c r="C22" s="188"/>
      <c r="D22" s="188"/>
    </row>
    <row r="23" spans="2:5" x14ac:dyDescent="0.25">
      <c r="B23" s="5" t="s">
        <v>220</v>
      </c>
      <c r="C23" s="5" t="s">
        <v>221</v>
      </c>
      <c r="D23" s="5" t="s">
        <v>23</v>
      </c>
    </row>
    <row r="24" spans="2:5" x14ac:dyDescent="0.25">
      <c r="B24" s="13" t="s">
        <v>222</v>
      </c>
      <c r="C24" s="14">
        <v>0.4</v>
      </c>
      <c r="D24" s="13" t="s">
        <v>223</v>
      </c>
    </row>
    <row r="25" spans="2:5" ht="25.5" customHeight="1" x14ac:dyDescent="0.25">
      <c r="B25" s="13" t="s">
        <v>224</v>
      </c>
      <c r="C25" s="14">
        <v>0.5</v>
      </c>
      <c r="D25" s="13" t="s">
        <v>225</v>
      </c>
    </row>
    <row r="26" spans="2:5" ht="25.5" customHeight="1" x14ac:dyDescent="0.25">
      <c r="B26" s="13" t="s">
        <v>226</v>
      </c>
      <c r="C26" s="14">
        <v>0.25</v>
      </c>
      <c r="D26" s="13" t="s">
        <v>227</v>
      </c>
    </row>
    <row r="27" spans="2:5" x14ac:dyDescent="0.25">
      <c r="B27" s="13" t="s">
        <v>228</v>
      </c>
      <c r="C27" s="14">
        <v>0.5</v>
      </c>
      <c r="D27" s="13" t="s">
        <v>229</v>
      </c>
    </row>
    <row r="28" spans="2:5" ht="38.25" customHeight="1" x14ac:dyDescent="0.25">
      <c r="B28" s="13" t="s">
        <v>230</v>
      </c>
      <c r="C28" s="14">
        <v>0.7</v>
      </c>
      <c r="D28" s="13" t="s">
        <v>231</v>
      </c>
    </row>
    <row r="29" spans="2:5" x14ac:dyDescent="0.25">
      <c r="B29" s="13" t="s">
        <v>232</v>
      </c>
      <c r="C29" s="15" t="s">
        <v>233</v>
      </c>
      <c r="D29" s="13" t="s">
        <v>234</v>
      </c>
    </row>
    <row r="30" spans="2:5" x14ac:dyDescent="0.25">
      <c r="B30" s="13" t="s">
        <v>235</v>
      </c>
      <c r="C30" s="15" t="s">
        <v>564</v>
      </c>
      <c r="D30" s="13" t="s">
        <v>236</v>
      </c>
    </row>
    <row r="31" spans="2:5" x14ac:dyDescent="0.25">
      <c r="B31" s="13" t="s">
        <v>237</v>
      </c>
      <c r="C31" s="15" t="s">
        <v>238</v>
      </c>
      <c r="D31" s="13" t="s">
        <v>239</v>
      </c>
    </row>
    <row r="32" spans="2:5" x14ac:dyDescent="0.25">
      <c r="B32" s="13" t="s">
        <v>240</v>
      </c>
      <c r="C32" s="15" t="s">
        <v>241</v>
      </c>
      <c r="D32" s="13" t="s">
        <v>242</v>
      </c>
    </row>
    <row r="33" spans="2:4" x14ac:dyDescent="0.25">
      <c r="B33" s="13" t="s">
        <v>243</v>
      </c>
      <c r="C33" s="15" t="s">
        <v>238</v>
      </c>
      <c r="D33" s="13" t="s">
        <v>244</v>
      </c>
    </row>
    <row r="34" spans="2:4" x14ac:dyDescent="0.25">
      <c r="B34" s="13" t="s">
        <v>245</v>
      </c>
      <c r="C34" s="15" t="s">
        <v>246</v>
      </c>
      <c r="D34" s="13" t="s">
        <v>247</v>
      </c>
    </row>
  </sheetData>
  <mergeCells count="2">
    <mergeCell ref="B22:D22"/>
    <mergeCell ref="B3:E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4.9989318521683403E-2"/>
  </sheetPr>
  <dimension ref="A1:M199"/>
  <sheetViews>
    <sheetView showGridLines="0" zoomScale="115" zoomScaleNormal="115" workbookViewId="0">
      <selection activeCell="E65" sqref="E65"/>
    </sheetView>
  </sheetViews>
  <sheetFormatPr defaultRowHeight="15" x14ac:dyDescent="0.25"/>
  <cols>
    <col min="1" max="1" width="9.140625" style="91" customWidth="1"/>
    <col min="2" max="2" width="30" style="91" customWidth="1"/>
    <col min="3" max="3" width="16" style="91" customWidth="1"/>
    <col min="4" max="4" width="13" style="108" customWidth="1"/>
    <col min="5" max="5" width="96.7109375" style="91" bestFit="1" customWidth="1"/>
    <col min="6" max="6" width="8.5703125" style="91" bestFit="1" customWidth="1"/>
    <col min="7" max="8" width="8" style="91" customWidth="1"/>
    <col min="9" max="9" width="11" style="91" customWidth="1"/>
    <col min="10" max="10" width="14" style="91" customWidth="1"/>
    <col min="11" max="11" width="10" style="91" customWidth="1"/>
    <col min="12" max="15" width="9.140625" style="91" customWidth="1"/>
    <col min="16" max="16384" width="9.140625" style="91"/>
  </cols>
  <sheetData>
    <row r="1" spans="1:13" x14ac:dyDescent="0.25">
      <c r="D1" s="91"/>
    </row>
    <row r="2" spans="1:13" ht="19.5" customHeight="1" x14ac:dyDescent="0.25">
      <c r="B2" s="16" t="s">
        <v>0</v>
      </c>
      <c r="D2" s="91"/>
    </row>
    <row r="3" spans="1:13" x14ac:dyDescent="0.25">
      <c r="B3" s="18" t="s">
        <v>1</v>
      </c>
      <c r="D3" s="91"/>
    </row>
    <row r="4" spans="1:13" x14ac:dyDescent="0.25">
      <c r="D4" s="91"/>
    </row>
    <row r="5" spans="1:13" x14ac:dyDescent="0.25">
      <c r="B5" s="34" t="s">
        <v>2</v>
      </c>
      <c r="C5" s="34" t="s">
        <v>3</v>
      </c>
      <c r="D5" s="34" t="s">
        <v>4</v>
      </c>
      <c r="E5" s="34" t="s">
        <v>5</v>
      </c>
      <c r="F5" s="34" t="s">
        <v>6</v>
      </c>
      <c r="G5" s="34" t="s">
        <v>7</v>
      </c>
      <c r="H5" s="34" t="s">
        <v>8</v>
      </c>
      <c r="I5" s="34" t="s">
        <v>9</v>
      </c>
      <c r="J5" s="34" t="s">
        <v>10</v>
      </c>
      <c r="K5" s="34" t="s">
        <v>11</v>
      </c>
    </row>
    <row r="6" spans="1:13" x14ac:dyDescent="0.25">
      <c r="B6" s="94" t="s">
        <v>12</v>
      </c>
      <c r="C6" s="35">
        <v>2</v>
      </c>
      <c r="D6" s="35">
        <v>2</v>
      </c>
      <c r="E6" s="35">
        <v>3</v>
      </c>
      <c r="F6" s="35">
        <v>1</v>
      </c>
      <c r="G6" s="35">
        <v>1</v>
      </c>
      <c r="H6" s="35">
        <v>1</v>
      </c>
      <c r="I6" s="36">
        <f>C6*'Risk Framework'!$C$6+D6*'Risk Framework'!$C$7+E6*'Risk Framework'!$C$8+F6*'Risk Framework'!$C$9+G6*'Risk Framework'!$C$10+H6*'Risk Framework'!$C$11</f>
        <v>1.75</v>
      </c>
      <c r="J6" s="37" t="str">
        <f t="shared" ref="J6:J12" si="0">IF(I6&lt;1.8,"Core",IF(I6&lt;2.6,"Standard",IF(I6&lt;3.4,"Satellite",IF(I6&lt;4.2,"Tactical","Excluded"))))</f>
        <v>Core</v>
      </c>
      <c r="K6" s="38">
        <f t="shared" ref="K6:K12" si="1">IF(I6&lt;1.8,0.3,IF(I6&lt;2.6,0.25,IF(I6&lt;3.4,0.15,IF(I6&lt;4.2,0.05,0))))</f>
        <v>0.3</v>
      </c>
    </row>
    <row r="7" spans="1:13" x14ac:dyDescent="0.25">
      <c r="B7" s="94" t="s">
        <v>13</v>
      </c>
      <c r="C7" s="35">
        <v>2</v>
      </c>
      <c r="D7" s="35">
        <v>3</v>
      </c>
      <c r="E7" s="35">
        <v>3</v>
      </c>
      <c r="F7" s="35">
        <v>2</v>
      </c>
      <c r="G7" s="35">
        <v>2</v>
      </c>
      <c r="H7" s="35">
        <v>1</v>
      </c>
      <c r="I7" s="36">
        <f>C7*'Risk Framework'!$C$6+D7*'Risk Framework'!$C$7+E7*'Risk Framework'!$C$8+F7*'Risk Framework'!$C$9+G7*'Risk Framework'!$C$10+H7*'Risk Framework'!$C$11</f>
        <v>2.3499999999999996</v>
      </c>
      <c r="J7" s="37" t="str">
        <f t="shared" si="0"/>
        <v>Standard</v>
      </c>
      <c r="K7" s="38">
        <f t="shared" si="1"/>
        <v>0.25</v>
      </c>
    </row>
    <row r="8" spans="1:13" x14ac:dyDescent="0.25">
      <c r="B8" s="94" t="s">
        <v>14</v>
      </c>
      <c r="C8" s="35">
        <v>2</v>
      </c>
      <c r="D8" s="35">
        <v>2</v>
      </c>
      <c r="E8" s="35">
        <v>3</v>
      </c>
      <c r="F8" s="35">
        <v>2</v>
      </c>
      <c r="G8" s="35">
        <v>2</v>
      </c>
      <c r="H8" s="35">
        <v>1</v>
      </c>
      <c r="I8" s="36">
        <f>C8*'Risk Framework'!$C$6+D8*'Risk Framework'!$C$7+E8*'Risk Framework'!$C$8+F8*'Risk Framework'!$C$9+G8*'Risk Framework'!$C$10+H8*'Risk Framework'!$C$11</f>
        <v>2.0999999999999996</v>
      </c>
      <c r="J8" s="37" t="str">
        <f t="shared" si="0"/>
        <v>Standard</v>
      </c>
      <c r="K8" s="38">
        <f t="shared" si="1"/>
        <v>0.25</v>
      </c>
    </row>
    <row r="9" spans="1:13" x14ac:dyDescent="0.25">
      <c r="B9" s="94" t="s">
        <v>15</v>
      </c>
      <c r="C9" s="35">
        <v>1</v>
      </c>
      <c r="D9" s="35">
        <v>1</v>
      </c>
      <c r="E9" s="35">
        <v>2</v>
      </c>
      <c r="F9" s="35">
        <v>1</v>
      </c>
      <c r="G9" s="35">
        <v>1</v>
      </c>
      <c r="H9" s="35">
        <v>1</v>
      </c>
      <c r="I9" s="36">
        <f>C9*'Risk Framework'!$C$6+D9*'Risk Framework'!$C$7+E9*'Risk Framework'!$C$8+F9*'Risk Framework'!$C$9+G9*'Risk Framework'!$C$10+H9*'Risk Framework'!$C$11</f>
        <v>1.1499999999999999</v>
      </c>
      <c r="J9" s="37" t="str">
        <f t="shared" si="0"/>
        <v>Core</v>
      </c>
      <c r="K9" s="38">
        <f t="shared" si="1"/>
        <v>0.3</v>
      </c>
    </row>
    <row r="10" spans="1:13" x14ac:dyDescent="0.25">
      <c r="B10" s="94" t="s">
        <v>16</v>
      </c>
      <c r="C10" s="35">
        <v>1</v>
      </c>
      <c r="D10" s="35">
        <v>1</v>
      </c>
      <c r="E10" s="35">
        <v>1</v>
      </c>
      <c r="F10" s="35">
        <v>1</v>
      </c>
      <c r="G10" s="35">
        <v>1</v>
      </c>
      <c r="H10" s="35">
        <v>1</v>
      </c>
      <c r="I10" s="36">
        <f>C10*'Risk Framework'!$C$6+D10*'Risk Framework'!$C$7+E10*'Risk Framework'!$C$8+F10*'Risk Framework'!$C$9+G10*'Risk Framework'!$C$10+H10*'Risk Framework'!$C$11</f>
        <v>1</v>
      </c>
      <c r="J10" s="37" t="str">
        <f t="shared" si="0"/>
        <v>Core</v>
      </c>
      <c r="K10" s="38">
        <f t="shared" si="1"/>
        <v>0.3</v>
      </c>
    </row>
    <row r="11" spans="1:13" x14ac:dyDescent="0.25">
      <c r="B11" s="94" t="s">
        <v>17</v>
      </c>
      <c r="C11" s="35">
        <v>2</v>
      </c>
      <c r="D11" s="35">
        <v>4</v>
      </c>
      <c r="E11" s="35">
        <v>3</v>
      </c>
      <c r="F11" s="35">
        <v>2</v>
      </c>
      <c r="G11" s="35">
        <v>3</v>
      </c>
      <c r="H11" s="35">
        <v>1</v>
      </c>
      <c r="I11" s="36">
        <f>C11*'Risk Framework'!$C$6+D11*'Risk Framework'!$C$7+E11*'Risk Framework'!$C$8+F11*'Risk Framework'!$C$9+G11*'Risk Framework'!$C$10+H11*'Risk Framework'!$C$11</f>
        <v>2.75</v>
      </c>
      <c r="J11" s="37" t="str">
        <f t="shared" si="0"/>
        <v>Satellite</v>
      </c>
      <c r="K11" s="38">
        <f t="shared" si="1"/>
        <v>0.15</v>
      </c>
    </row>
    <row r="12" spans="1:13" x14ac:dyDescent="0.25">
      <c r="B12" s="94" t="s">
        <v>18</v>
      </c>
      <c r="C12" s="35">
        <v>2</v>
      </c>
      <c r="D12" s="35">
        <v>4</v>
      </c>
      <c r="E12" s="35">
        <v>3</v>
      </c>
      <c r="F12" s="35">
        <v>3</v>
      </c>
      <c r="G12" s="35">
        <v>4</v>
      </c>
      <c r="H12" s="35">
        <v>1</v>
      </c>
      <c r="I12" s="36">
        <f>C12*'Risk Framework'!$C$6+D12*'Risk Framework'!$C$7+E12*'Risk Framework'!$C$8+F12*'Risk Framework'!$C$9+G12*'Risk Framework'!$C$10+H12*'Risk Framework'!$C$11</f>
        <v>3.1</v>
      </c>
      <c r="J12" s="37" t="str">
        <f t="shared" si="0"/>
        <v>Satellite</v>
      </c>
      <c r="K12" s="38">
        <f t="shared" si="1"/>
        <v>0.15</v>
      </c>
    </row>
    <row r="13" spans="1:13" x14ac:dyDescent="0.25">
      <c r="D13" s="91"/>
    </row>
    <row r="14" spans="1:13" x14ac:dyDescent="0.25">
      <c r="A14" s="105"/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</row>
    <row r="15" spans="1:13" ht="17.25" customHeight="1" x14ac:dyDescent="0.25">
      <c r="A15" s="105"/>
      <c r="B15" s="192" t="s">
        <v>19</v>
      </c>
      <c r="C15" s="190"/>
      <c r="D15" s="191"/>
      <c r="E15" s="190"/>
      <c r="F15" s="190"/>
      <c r="G15" s="105"/>
      <c r="H15" s="105"/>
      <c r="I15" s="105"/>
      <c r="J15" s="105"/>
      <c r="K15" s="105"/>
      <c r="L15" s="105"/>
      <c r="M15" s="105"/>
    </row>
    <row r="16" spans="1:13" ht="27.95" customHeight="1" x14ac:dyDescent="0.25">
      <c r="A16" s="105"/>
      <c r="B16" s="189" t="s">
        <v>20</v>
      </c>
      <c r="C16" s="190"/>
      <c r="D16" s="191"/>
      <c r="E16" s="190"/>
      <c r="F16" s="190"/>
      <c r="G16" s="105"/>
      <c r="H16" s="105"/>
      <c r="I16" s="105"/>
      <c r="J16" s="105"/>
      <c r="K16" s="105"/>
      <c r="L16" s="105"/>
      <c r="M16" s="105"/>
    </row>
    <row r="17" spans="1:13" x14ac:dyDescent="0.25">
      <c r="A17" s="105"/>
      <c r="B17" s="105"/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</row>
    <row r="18" spans="1:13" ht="21.95" customHeight="1" x14ac:dyDescent="0.25">
      <c r="A18" s="105"/>
      <c r="B18" s="39" t="s">
        <v>2</v>
      </c>
      <c r="C18" s="39" t="s">
        <v>21</v>
      </c>
      <c r="D18" s="39" t="s">
        <v>22</v>
      </c>
      <c r="E18" s="39" t="s">
        <v>23</v>
      </c>
      <c r="F18" s="105"/>
      <c r="G18" s="105"/>
      <c r="H18" s="105"/>
      <c r="I18" s="105"/>
      <c r="J18" s="105"/>
      <c r="K18" s="105"/>
      <c r="L18" s="105"/>
      <c r="M18" s="105"/>
    </row>
    <row r="19" spans="1:13" ht="81.599999999999994" customHeight="1" x14ac:dyDescent="0.25">
      <c r="A19" s="105"/>
      <c r="B19" s="193" t="s">
        <v>24</v>
      </c>
      <c r="C19" s="104" t="s">
        <v>25</v>
      </c>
      <c r="D19" s="107">
        <v>2</v>
      </c>
      <c r="E19" s="40" t="s">
        <v>26</v>
      </c>
      <c r="F19" s="105"/>
      <c r="G19" s="105"/>
      <c r="H19" s="105"/>
      <c r="I19" s="105"/>
      <c r="J19" s="105"/>
      <c r="K19" s="105"/>
      <c r="L19" s="105"/>
      <c r="M19" s="105"/>
    </row>
    <row r="20" spans="1:13" ht="62.1" customHeight="1" x14ac:dyDescent="0.25">
      <c r="A20" s="105"/>
      <c r="B20" s="194"/>
      <c r="C20" s="104" t="s">
        <v>27</v>
      </c>
      <c r="D20" s="107">
        <v>2</v>
      </c>
      <c r="E20" s="40" t="s">
        <v>28</v>
      </c>
      <c r="F20" s="105"/>
      <c r="G20" s="105"/>
      <c r="H20" s="105"/>
      <c r="I20" s="105"/>
      <c r="J20" s="105"/>
      <c r="K20" s="105"/>
      <c r="L20" s="105"/>
      <c r="M20" s="105"/>
    </row>
    <row r="21" spans="1:13" ht="52.9" customHeight="1" x14ac:dyDescent="0.25">
      <c r="A21" s="105"/>
      <c r="B21" s="194"/>
      <c r="C21" s="104" t="s">
        <v>29</v>
      </c>
      <c r="D21" s="107">
        <v>3</v>
      </c>
      <c r="E21" s="40" t="s">
        <v>30</v>
      </c>
      <c r="F21" s="105"/>
      <c r="G21" s="105"/>
      <c r="H21" s="105"/>
      <c r="I21" s="105"/>
      <c r="J21" s="105"/>
      <c r="K21" s="105"/>
      <c r="L21" s="105"/>
      <c r="M21" s="105"/>
    </row>
    <row r="22" spans="1:13" ht="55.15" customHeight="1" x14ac:dyDescent="0.25">
      <c r="A22" s="105"/>
      <c r="B22" s="194"/>
      <c r="C22" s="104" t="s">
        <v>31</v>
      </c>
      <c r="D22" s="107">
        <v>1</v>
      </c>
      <c r="E22" s="40" t="s">
        <v>32</v>
      </c>
      <c r="F22" s="105"/>
      <c r="G22" s="105"/>
      <c r="H22" s="105"/>
      <c r="I22" s="105"/>
      <c r="J22" s="105"/>
      <c r="K22" s="105"/>
      <c r="L22" s="105"/>
      <c r="M22" s="105"/>
    </row>
    <row r="23" spans="1:13" ht="36" customHeight="1" x14ac:dyDescent="0.25">
      <c r="A23" s="105"/>
      <c r="B23" s="194"/>
      <c r="C23" s="104" t="s">
        <v>33</v>
      </c>
      <c r="D23" s="107">
        <v>1</v>
      </c>
      <c r="E23" s="40" t="s">
        <v>34</v>
      </c>
      <c r="F23" s="105"/>
      <c r="G23" s="105"/>
      <c r="H23" s="105"/>
      <c r="I23" s="105"/>
      <c r="J23" s="105"/>
      <c r="K23" s="105"/>
      <c r="L23" s="105"/>
      <c r="M23" s="105"/>
    </row>
    <row r="24" spans="1:13" ht="36" customHeight="1" x14ac:dyDescent="0.25">
      <c r="A24" s="105"/>
      <c r="B24" s="195"/>
      <c r="C24" s="104" t="s">
        <v>35</v>
      </c>
      <c r="D24" s="107">
        <v>1</v>
      </c>
      <c r="E24" s="40" t="s">
        <v>36</v>
      </c>
      <c r="F24" s="105"/>
      <c r="G24" s="105"/>
      <c r="H24" s="105"/>
      <c r="I24" s="105"/>
      <c r="J24" s="105"/>
      <c r="K24" s="105"/>
      <c r="L24" s="105"/>
      <c r="M24" s="105"/>
    </row>
    <row r="25" spans="1:13" ht="16.5" customHeight="1" x14ac:dyDescent="0.25">
      <c r="A25" s="105"/>
      <c r="B25" s="106"/>
      <c r="C25" s="105"/>
      <c r="D25" s="106"/>
      <c r="E25" s="86"/>
      <c r="F25" s="105"/>
      <c r="G25" s="105"/>
      <c r="H25" s="105"/>
      <c r="I25" s="105"/>
      <c r="J25" s="105"/>
      <c r="K25" s="105"/>
      <c r="L25" s="105"/>
      <c r="M25" s="105"/>
    </row>
    <row r="26" spans="1:13" ht="54.2" customHeight="1" x14ac:dyDescent="0.25">
      <c r="A26" s="105"/>
      <c r="B26" s="193" t="s">
        <v>37</v>
      </c>
      <c r="C26" s="104" t="s">
        <v>25</v>
      </c>
      <c r="D26" s="107">
        <v>2</v>
      </c>
      <c r="E26" s="40" t="s">
        <v>38</v>
      </c>
      <c r="F26" s="105"/>
      <c r="G26" s="105"/>
      <c r="H26" s="105"/>
      <c r="I26" s="105"/>
      <c r="J26" s="105"/>
      <c r="K26" s="105"/>
      <c r="L26" s="105"/>
      <c r="M26" s="105"/>
    </row>
    <row r="27" spans="1:13" ht="68.45" customHeight="1" x14ac:dyDescent="0.25">
      <c r="A27" s="105"/>
      <c r="B27" s="194"/>
      <c r="C27" s="104" t="s">
        <v>27</v>
      </c>
      <c r="D27" s="107">
        <v>3</v>
      </c>
      <c r="E27" s="40" t="s">
        <v>39</v>
      </c>
      <c r="F27" s="105"/>
      <c r="G27" s="105"/>
      <c r="H27" s="105"/>
      <c r="I27" s="105"/>
      <c r="J27" s="105"/>
      <c r="K27" s="105"/>
      <c r="L27" s="105"/>
      <c r="M27" s="105"/>
    </row>
    <row r="28" spans="1:13" ht="60.95" customHeight="1" x14ac:dyDescent="0.25">
      <c r="A28" s="105"/>
      <c r="B28" s="194"/>
      <c r="C28" s="104" t="s">
        <v>29</v>
      </c>
      <c r="D28" s="107">
        <v>3</v>
      </c>
      <c r="E28" s="40" t="s">
        <v>40</v>
      </c>
      <c r="F28" s="105"/>
      <c r="G28" s="105"/>
      <c r="H28" s="105"/>
      <c r="I28" s="105"/>
      <c r="J28" s="105"/>
      <c r="K28" s="105"/>
      <c r="L28" s="105"/>
      <c r="M28" s="105"/>
    </row>
    <row r="29" spans="1:13" ht="54.6" customHeight="1" x14ac:dyDescent="0.25">
      <c r="A29" s="105"/>
      <c r="B29" s="194"/>
      <c r="C29" s="104" t="s">
        <v>31</v>
      </c>
      <c r="D29" s="107">
        <v>2</v>
      </c>
      <c r="E29" s="40" t="s">
        <v>41</v>
      </c>
      <c r="F29" s="105"/>
      <c r="G29" s="105"/>
      <c r="H29" s="105"/>
      <c r="I29" s="105"/>
      <c r="J29" s="105"/>
      <c r="K29" s="105"/>
      <c r="L29" s="105"/>
      <c r="M29" s="105"/>
    </row>
    <row r="30" spans="1:13" ht="54" customHeight="1" x14ac:dyDescent="0.25">
      <c r="A30" s="105"/>
      <c r="B30" s="194"/>
      <c r="C30" s="104" t="s">
        <v>33</v>
      </c>
      <c r="D30" s="107">
        <v>2</v>
      </c>
      <c r="E30" s="40" t="s">
        <v>42</v>
      </c>
      <c r="F30" s="105"/>
      <c r="G30" s="105"/>
      <c r="H30" s="105"/>
      <c r="I30" s="105"/>
      <c r="J30" s="105"/>
      <c r="K30" s="105"/>
      <c r="L30" s="105"/>
      <c r="M30" s="105"/>
    </row>
    <row r="31" spans="1:13" ht="36" customHeight="1" x14ac:dyDescent="0.25">
      <c r="A31" s="105"/>
      <c r="B31" s="195"/>
      <c r="C31" s="104" t="s">
        <v>35</v>
      </c>
      <c r="D31" s="107">
        <v>1</v>
      </c>
      <c r="E31" s="40" t="s">
        <v>43</v>
      </c>
      <c r="F31" s="105"/>
      <c r="G31" s="105"/>
      <c r="H31" s="105"/>
      <c r="I31" s="105"/>
      <c r="J31" s="105"/>
      <c r="K31" s="105"/>
      <c r="L31" s="105"/>
      <c r="M31" s="105"/>
    </row>
    <row r="32" spans="1:13" ht="15" customHeight="1" x14ac:dyDescent="0.25">
      <c r="A32" s="105"/>
      <c r="B32" s="106"/>
      <c r="C32" s="105"/>
      <c r="D32" s="106"/>
      <c r="E32" s="86"/>
      <c r="F32" s="105"/>
      <c r="G32" s="105"/>
      <c r="H32" s="105"/>
      <c r="I32" s="105"/>
      <c r="J32" s="105"/>
      <c r="K32" s="105"/>
      <c r="L32" s="105"/>
      <c r="M32" s="105"/>
    </row>
    <row r="33" spans="1:13" ht="67.5" customHeight="1" x14ac:dyDescent="0.25">
      <c r="A33" s="105"/>
      <c r="B33" s="193" t="s">
        <v>44</v>
      </c>
      <c r="C33" s="104" t="s">
        <v>25</v>
      </c>
      <c r="D33" s="107">
        <v>2</v>
      </c>
      <c r="E33" s="40" t="s">
        <v>45</v>
      </c>
      <c r="F33" s="105"/>
      <c r="G33" s="105"/>
      <c r="H33" s="105"/>
      <c r="I33" s="105"/>
      <c r="J33" s="105"/>
      <c r="K33" s="105"/>
      <c r="L33" s="105"/>
      <c r="M33" s="105"/>
    </row>
    <row r="34" spans="1:13" ht="54.2" customHeight="1" x14ac:dyDescent="0.25">
      <c r="A34" s="105"/>
      <c r="B34" s="194"/>
      <c r="C34" s="104" t="s">
        <v>27</v>
      </c>
      <c r="D34" s="107">
        <v>2</v>
      </c>
      <c r="E34" s="40" t="s">
        <v>46</v>
      </c>
      <c r="F34" s="105"/>
      <c r="G34" s="105"/>
      <c r="H34" s="105"/>
      <c r="I34" s="105"/>
      <c r="J34" s="105"/>
      <c r="K34" s="105"/>
      <c r="L34" s="105"/>
      <c r="M34" s="105"/>
    </row>
    <row r="35" spans="1:13" ht="74.25" customHeight="1" x14ac:dyDescent="0.25">
      <c r="A35" s="105"/>
      <c r="B35" s="194"/>
      <c r="C35" s="104" t="s">
        <v>29</v>
      </c>
      <c r="D35" s="107">
        <v>1</v>
      </c>
      <c r="E35" s="40" t="s">
        <v>47</v>
      </c>
      <c r="F35" s="105"/>
      <c r="G35" s="105"/>
      <c r="H35" s="105"/>
      <c r="I35" s="105"/>
      <c r="J35" s="105"/>
      <c r="K35" s="105"/>
      <c r="L35" s="105"/>
      <c r="M35" s="105"/>
    </row>
    <row r="36" spans="1:13" ht="55.5" customHeight="1" x14ac:dyDescent="0.25">
      <c r="A36" s="105"/>
      <c r="B36" s="194"/>
      <c r="C36" s="104" t="s">
        <v>31</v>
      </c>
      <c r="D36" s="107">
        <v>2</v>
      </c>
      <c r="E36" s="40" t="s">
        <v>48</v>
      </c>
      <c r="F36" s="105"/>
      <c r="G36" s="105"/>
      <c r="H36" s="105"/>
      <c r="I36" s="105"/>
      <c r="J36" s="105"/>
      <c r="K36" s="105"/>
      <c r="L36" s="105"/>
      <c r="M36" s="105"/>
    </row>
    <row r="37" spans="1:13" ht="52.5" customHeight="1" x14ac:dyDescent="0.25">
      <c r="A37" s="105"/>
      <c r="B37" s="194"/>
      <c r="C37" s="104" t="s">
        <v>33</v>
      </c>
      <c r="D37" s="107">
        <v>2</v>
      </c>
      <c r="E37" s="40" t="s">
        <v>49</v>
      </c>
      <c r="F37" s="105"/>
      <c r="G37" s="105"/>
      <c r="H37" s="105"/>
      <c r="I37" s="105"/>
      <c r="J37" s="105"/>
      <c r="K37" s="105"/>
      <c r="L37" s="105"/>
      <c r="M37" s="105"/>
    </row>
    <row r="38" spans="1:13" ht="36" customHeight="1" x14ac:dyDescent="0.25">
      <c r="A38" s="105"/>
      <c r="B38" s="195"/>
      <c r="C38" s="104" t="s">
        <v>35</v>
      </c>
      <c r="D38" s="107">
        <v>1</v>
      </c>
      <c r="E38" s="40" t="s">
        <v>50</v>
      </c>
      <c r="F38" s="105"/>
      <c r="G38" s="105"/>
      <c r="H38" s="105"/>
      <c r="I38" s="105"/>
      <c r="J38" s="105"/>
      <c r="K38" s="105"/>
      <c r="L38" s="105"/>
      <c r="M38" s="105"/>
    </row>
    <row r="39" spans="1:13" ht="15" customHeight="1" x14ac:dyDescent="0.25">
      <c r="A39" s="105"/>
      <c r="B39" s="106"/>
      <c r="C39" s="105"/>
      <c r="D39" s="106"/>
      <c r="E39" s="86"/>
      <c r="F39" s="105"/>
      <c r="G39" s="105"/>
      <c r="H39" s="105"/>
      <c r="I39" s="105"/>
      <c r="J39" s="105"/>
      <c r="K39" s="105"/>
      <c r="L39" s="105"/>
      <c r="M39" s="105"/>
    </row>
    <row r="40" spans="1:13" ht="50.25" customHeight="1" x14ac:dyDescent="0.25">
      <c r="A40" s="105"/>
      <c r="B40" s="193" t="s">
        <v>15</v>
      </c>
      <c r="C40" s="104" t="s">
        <v>25</v>
      </c>
      <c r="D40" s="107">
        <v>1</v>
      </c>
      <c r="E40" s="40" t="s">
        <v>51</v>
      </c>
      <c r="F40" s="105"/>
      <c r="G40" s="105"/>
      <c r="H40" s="105"/>
      <c r="I40" s="105"/>
      <c r="J40" s="105"/>
      <c r="K40" s="105"/>
      <c r="L40" s="105"/>
      <c r="M40" s="105"/>
    </row>
    <row r="41" spans="1:13" ht="56.65" customHeight="1" x14ac:dyDescent="0.25">
      <c r="A41" s="105"/>
      <c r="B41" s="194"/>
      <c r="C41" s="104" t="s">
        <v>27</v>
      </c>
      <c r="D41" s="107">
        <v>1</v>
      </c>
      <c r="E41" s="40" t="s">
        <v>52</v>
      </c>
      <c r="F41" s="105"/>
      <c r="G41" s="105"/>
      <c r="H41" s="105"/>
      <c r="I41" s="105"/>
      <c r="J41" s="105"/>
      <c r="K41" s="105"/>
      <c r="L41" s="105"/>
      <c r="M41" s="105"/>
    </row>
    <row r="42" spans="1:13" ht="52.35" customHeight="1" x14ac:dyDescent="0.25">
      <c r="A42" s="105"/>
      <c r="B42" s="194"/>
      <c r="C42" s="104" t="s">
        <v>29</v>
      </c>
      <c r="D42" s="107">
        <v>2</v>
      </c>
      <c r="E42" s="40" t="s">
        <v>53</v>
      </c>
      <c r="F42" s="105"/>
      <c r="G42" s="105"/>
      <c r="H42" s="105"/>
      <c r="I42" s="105"/>
      <c r="J42" s="105"/>
      <c r="K42" s="105"/>
      <c r="L42" s="105"/>
      <c r="M42" s="105"/>
    </row>
    <row r="43" spans="1:13" ht="53.25" customHeight="1" x14ac:dyDescent="0.25">
      <c r="A43" s="105"/>
      <c r="B43" s="194"/>
      <c r="C43" s="104" t="s">
        <v>31</v>
      </c>
      <c r="D43" s="107">
        <v>1</v>
      </c>
      <c r="E43" s="40" t="s">
        <v>54</v>
      </c>
      <c r="F43" s="105"/>
      <c r="G43" s="105"/>
      <c r="H43" s="105"/>
      <c r="I43" s="105"/>
      <c r="J43" s="105"/>
      <c r="K43" s="105"/>
      <c r="L43" s="105"/>
      <c r="M43" s="105"/>
    </row>
    <row r="44" spans="1:13" ht="46.5" customHeight="1" x14ac:dyDescent="0.25">
      <c r="A44" s="105"/>
      <c r="B44" s="194"/>
      <c r="C44" s="104" t="s">
        <v>33</v>
      </c>
      <c r="D44" s="107">
        <v>1</v>
      </c>
      <c r="E44" s="40" t="s">
        <v>55</v>
      </c>
      <c r="F44" s="105"/>
      <c r="G44" s="105"/>
      <c r="H44" s="105"/>
      <c r="I44" s="105"/>
      <c r="J44" s="105"/>
      <c r="K44" s="105"/>
      <c r="L44" s="105"/>
      <c r="M44" s="105"/>
    </row>
    <row r="45" spans="1:13" ht="36" customHeight="1" x14ac:dyDescent="0.25">
      <c r="A45" s="105"/>
      <c r="B45" s="195"/>
      <c r="C45" s="104" t="s">
        <v>35</v>
      </c>
      <c r="D45" s="107">
        <v>1</v>
      </c>
      <c r="E45" s="40" t="s">
        <v>56</v>
      </c>
      <c r="F45" s="105"/>
      <c r="G45" s="105"/>
      <c r="H45" s="105"/>
      <c r="I45" s="105"/>
      <c r="J45" s="105"/>
      <c r="K45" s="105"/>
      <c r="L45" s="105"/>
      <c r="M45" s="105"/>
    </row>
    <row r="46" spans="1:13" ht="17.25" customHeight="1" x14ac:dyDescent="0.25">
      <c r="A46" s="105"/>
      <c r="B46" s="106"/>
      <c r="C46" s="105"/>
      <c r="D46" s="106"/>
      <c r="E46" s="86"/>
      <c r="F46" s="105"/>
      <c r="G46" s="105"/>
      <c r="H46" s="105"/>
      <c r="I46" s="105"/>
      <c r="J46" s="105"/>
      <c r="K46" s="105"/>
      <c r="L46" s="105"/>
      <c r="M46" s="105"/>
    </row>
    <row r="47" spans="1:13" ht="43.15" customHeight="1" x14ac:dyDescent="0.25">
      <c r="A47" s="105"/>
      <c r="B47" s="193" t="s">
        <v>57</v>
      </c>
      <c r="C47" s="104" t="s">
        <v>25</v>
      </c>
      <c r="D47" s="107">
        <v>1</v>
      </c>
      <c r="E47" s="40" t="s">
        <v>58</v>
      </c>
      <c r="F47" s="105"/>
      <c r="G47" s="105"/>
      <c r="H47" s="105"/>
      <c r="I47" s="105"/>
      <c r="J47" s="105"/>
      <c r="K47" s="105"/>
      <c r="L47" s="105"/>
      <c r="M47" s="105"/>
    </row>
    <row r="48" spans="1:13" ht="38.450000000000003" customHeight="1" x14ac:dyDescent="0.25">
      <c r="A48" s="105"/>
      <c r="B48" s="194"/>
      <c r="C48" s="104" t="s">
        <v>27</v>
      </c>
      <c r="D48" s="107">
        <v>1</v>
      </c>
      <c r="E48" s="40" t="s">
        <v>59</v>
      </c>
      <c r="F48" s="105"/>
      <c r="G48" s="105"/>
      <c r="H48" s="105"/>
      <c r="I48" s="105"/>
      <c r="J48" s="105"/>
      <c r="K48" s="105"/>
      <c r="L48" s="105"/>
      <c r="M48" s="105"/>
    </row>
    <row r="49" spans="1:13" ht="39.200000000000003" customHeight="1" x14ac:dyDescent="0.25">
      <c r="A49" s="105"/>
      <c r="B49" s="194"/>
      <c r="C49" s="104" t="s">
        <v>29</v>
      </c>
      <c r="D49" s="107">
        <v>1</v>
      </c>
      <c r="E49" s="40" t="s">
        <v>60</v>
      </c>
      <c r="F49" s="105"/>
      <c r="G49" s="105"/>
      <c r="H49" s="105"/>
      <c r="I49" s="105"/>
      <c r="J49" s="105"/>
      <c r="K49" s="105"/>
      <c r="L49" s="105"/>
      <c r="M49" s="105"/>
    </row>
    <row r="50" spans="1:13" ht="36" customHeight="1" x14ac:dyDescent="0.25">
      <c r="A50" s="105"/>
      <c r="B50" s="194"/>
      <c r="C50" s="104" t="s">
        <v>31</v>
      </c>
      <c r="D50" s="107">
        <v>1</v>
      </c>
      <c r="E50" s="40" t="s">
        <v>61</v>
      </c>
      <c r="F50" s="105"/>
      <c r="G50" s="105"/>
      <c r="H50" s="105"/>
      <c r="I50" s="105"/>
      <c r="J50" s="105"/>
      <c r="K50" s="105"/>
      <c r="L50" s="105"/>
      <c r="M50" s="105"/>
    </row>
    <row r="51" spans="1:13" ht="36" customHeight="1" x14ac:dyDescent="0.25">
      <c r="A51" s="105"/>
      <c r="B51" s="194"/>
      <c r="C51" s="104" t="s">
        <v>33</v>
      </c>
      <c r="D51" s="107">
        <v>1</v>
      </c>
      <c r="E51" s="40" t="s">
        <v>62</v>
      </c>
      <c r="F51" s="105"/>
      <c r="G51" s="105"/>
      <c r="H51" s="105"/>
      <c r="I51" s="105"/>
      <c r="J51" s="105"/>
      <c r="K51" s="105"/>
      <c r="L51" s="105"/>
      <c r="M51" s="105"/>
    </row>
    <row r="52" spans="1:13" ht="36" customHeight="1" x14ac:dyDescent="0.25">
      <c r="A52" s="105"/>
      <c r="B52" s="195"/>
      <c r="C52" s="104" t="s">
        <v>35</v>
      </c>
      <c r="D52" s="107">
        <v>1</v>
      </c>
      <c r="E52" s="40" t="s">
        <v>63</v>
      </c>
      <c r="F52" s="105"/>
      <c r="G52" s="105"/>
      <c r="H52" s="105"/>
      <c r="I52" s="105"/>
      <c r="J52" s="105"/>
      <c r="K52" s="105"/>
      <c r="L52" s="105"/>
      <c r="M52" s="105"/>
    </row>
    <row r="53" spans="1:13" ht="15" customHeight="1" x14ac:dyDescent="0.25">
      <c r="A53" s="105"/>
      <c r="B53" s="106"/>
      <c r="C53" s="105"/>
      <c r="D53" s="106"/>
      <c r="E53" s="86"/>
      <c r="F53" s="105"/>
      <c r="G53" s="105"/>
      <c r="H53" s="105"/>
      <c r="I53" s="105"/>
      <c r="J53" s="105"/>
      <c r="K53" s="105"/>
      <c r="L53" s="105"/>
      <c r="M53" s="105"/>
    </row>
    <row r="54" spans="1:13" ht="67.5" customHeight="1" x14ac:dyDescent="0.25">
      <c r="A54" s="105"/>
      <c r="B54" s="193" t="s">
        <v>64</v>
      </c>
      <c r="C54" s="104" t="s">
        <v>25</v>
      </c>
      <c r="D54" s="107">
        <v>2</v>
      </c>
      <c r="E54" s="40" t="s">
        <v>65</v>
      </c>
      <c r="F54" s="105"/>
      <c r="G54" s="105"/>
      <c r="H54" s="105"/>
      <c r="I54" s="105"/>
      <c r="J54" s="105"/>
      <c r="K54" s="105"/>
      <c r="L54" s="105"/>
      <c r="M54" s="105"/>
    </row>
    <row r="55" spans="1:13" ht="94.5" customHeight="1" x14ac:dyDescent="0.25">
      <c r="A55" s="105"/>
      <c r="B55" s="194"/>
      <c r="C55" s="104" t="s">
        <v>27</v>
      </c>
      <c r="D55" s="107">
        <v>4</v>
      </c>
      <c r="E55" s="40" t="s">
        <v>561</v>
      </c>
      <c r="F55" s="105"/>
      <c r="G55" s="105"/>
      <c r="H55" s="105"/>
      <c r="I55" s="105"/>
      <c r="J55" s="105"/>
      <c r="K55" s="105"/>
      <c r="L55" s="105"/>
      <c r="M55" s="105"/>
    </row>
    <row r="56" spans="1:13" ht="67.5" customHeight="1" x14ac:dyDescent="0.25">
      <c r="A56" s="105"/>
      <c r="B56" s="194"/>
      <c r="C56" s="104" t="s">
        <v>29</v>
      </c>
      <c r="D56" s="107">
        <v>3</v>
      </c>
      <c r="E56" s="40" t="s">
        <v>556</v>
      </c>
      <c r="F56" s="105"/>
      <c r="G56" s="105"/>
      <c r="H56" s="105"/>
      <c r="I56" s="105"/>
      <c r="J56" s="105"/>
      <c r="K56" s="105"/>
      <c r="L56" s="105"/>
      <c r="M56" s="105"/>
    </row>
    <row r="57" spans="1:13" ht="67.5" customHeight="1" x14ac:dyDescent="0.25">
      <c r="A57" s="105"/>
      <c r="B57" s="194"/>
      <c r="C57" s="104" t="s">
        <v>31</v>
      </c>
      <c r="D57" s="107">
        <v>2</v>
      </c>
      <c r="E57" s="40" t="s">
        <v>557</v>
      </c>
      <c r="F57" s="105"/>
      <c r="G57" s="105"/>
      <c r="H57" s="105"/>
      <c r="I57" s="105"/>
      <c r="J57" s="105"/>
      <c r="K57" s="105"/>
      <c r="L57" s="105"/>
      <c r="M57" s="105"/>
    </row>
    <row r="58" spans="1:13" ht="81" customHeight="1" x14ac:dyDescent="0.25">
      <c r="A58" s="105"/>
      <c r="B58" s="194"/>
      <c r="C58" s="104" t="s">
        <v>33</v>
      </c>
      <c r="D58" s="107">
        <v>3</v>
      </c>
      <c r="E58" s="40" t="s">
        <v>558</v>
      </c>
      <c r="F58" s="105"/>
      <c r="G58" s="105"/>
      <c r="H58" s="105"/>
      <c r="I58" s="105"/>
      <c r="J58" s="105"/>
      <c r="K58" s="105"/>
      <c r="L58" s="105"/>
      <c r="M58" s="105"/>
    </row>
    <row r="59" spans="1:13" ht="40.5" customHeight="1" x14ac:dyDescent="0.25">
      <c r="A59" s="105"/>
      <c r="B59" s="195"/>
      <c r="C59" s="104" t="s">
        <v>35</v>
      </c>
      <c r="D59" s="107">
        <v>1</v>
      </c>
      <c r="E59" s="40" t="s">
        <v>559</v>
      </c>
      <c r="F59" s="105"/>
      <c r="G59" s="105"/>
      <c r="H59" s="105"/>
      <c r="I59" s="105"/>
      <c r="J59" s="105"/>
      <c r="K59" s="105"/>
      <c r="L59" s="105"/>
      <c r="M59" s="105"/>
    </row>
    <row r="60" spans="1:13" ht="15" customHeight="1" x14ac:dyDescent="0.25">
      <c r="A60" s="105"/>
      <c r="B60" s="106"/>
      <c r="C60" s="105"/>
      <c r="D60" s="106"/>
      <c r="E60" s="86"/>
      <c r="F60" s="105"/>
      <c r="G60" s="105"/>
      <c r="H60" s="105"/>
      <c r="I60" s="105"/>
      <c r="J60" s="105"/>
      <c r="K60" s="105"/>
      <c r="L60" s="105"/>
      <c r="M60" s="105"/>
    </row>
    <row r="61" spans="1:13" ht="54" customHeight="1" x14ac:dyDescent="0.25">
      <c r="A61" s="105"/>
      <c r="B61" s="193" t="s">
        <v>66</v>
      </c>
      <c r="C61" s="104" t="s">
        <v>25</v>
      </c>
      <c r="D61" s="107">
        <v>2</v>
      </c>
      <c r="E61" s="40" t="s">
        <v>560</v>
      </c>
      <c r="F61" s="105"/>
      <c r="G61" s="105"/>
      <c r="H61" s="105"/>
      <c r="I61" s="105"/>
      <c r="J61" s="105"/>
      <c r="K61" s="105"/>
      <c r="L61" s="105"/>
      <c r="M61" s="105"/>
    </row>
    <row r="62" spans="1:13" ht="81" customHeight="1" x14ac:dyDescent="0.25">
      <c r="A62" s="105"/>
      <c r="B62" s="194"/>
      <c r="C62" s="104" t="s">
        <v>27</v>
      </c>
      <c r="D62" s="107">
        <v>4</v>
      </c>
      <c r="E62" s="40" t="s">
        <v>565</v>
      </c>
      <c r="F62" s="105"/>
      <c r="G62" s="105"/>
      <c r="H62" s="105"/>
      <c r="I62" s="105"/>
      <c r="J62" s="105"/>
      <c r="K62" s="105"/>
      <c r="L62" s="105"/>
      <c r="M62" s="105"/>
    </row>
    <row r="63" spans="1:13" ht="54" customHeight="1" x14ac:dyDescent="0.25">
      <c r="A63" s="105"/>
      <c r="B63" s="194"/>
      <c r="C63" s="104" t="s">
        <v>29</v>
      </c>
      <c r="D63" s="107">
        <v>3</v>
      </c>
      <c r="E63" s="40" t="s">
        <v>562</v>
      </c>
      <c r="F63" s="105"/>
      <c r="G63" s="105"/>
      <c r="H63" s="105"/>
      <c r="I63" s="105"/>
      <c r="J63" s="105"/>
      <c r="K63" s="105"/>
      <c r="L63" s="105"/>
      <c r="M63" s="105"/>
    </row>
    <row r="64" spans="1:13" ht="54" customHeight="1" x14ac:dyDescent="0.25">
      <c r="A64" s="105"/>
      <c r="B64" s="194"/>
      <c r="C64" s="104" t="s">
        <v>31</v>
      </c>
      <c r="D64" s="107">
        <v>3</v>
      </c>
      <c r="E64" s="40" t="s">
        <v>566</v>
      </c>
      <c r="F64" s="105"/>
      <c r="G64" s="105"/>
      <c r="H64" s="105"/>
      <c r="I64" s="105"/>
      <c r="J64" s="105"/>
      <c r="K64" s="105"/>
      <c r="L64" s="105"/>
      <c r="M64" s="105"/>
    </row>
    <row r="65" spans="1:13" ht="81" customHeight="1" x14ac:dyDescent="0.25">
      <c r="A65" s="105"/>
      <c r="B65" s="194"/>
      <c r="C65" s="104" t="s">
        <v>33</v>
      </c>
      <c r="D65" s="107">
        <v>4</v>
      </c>
      <c r="E65" s="40" t="s">
        <v>563</v>
      </c>
      <c r="F65" s="105"/>
      <c r="G65" s="105"/>
      <c r="H65" s="105"/>
      <c r="I65" s="105"/>
      <c r="J65" s="105"/>
      <c r="K65" s="105"/>
      <c r="L65" s="105"/>
      <c r="M65" s="105"/>
    </row>
    <row r="66" spans="1:13" x14ac:dyDescent="0.25">
      <c r="A66" s="105"/>
      <c r="B66" s="195"/>
      <c r="C66" s="104" t="s">
        <v>35</v>
      </c>
      <c r="D66" s="107">
        <v>1</v>
      </c>
      <c r="E66" s="40" t="s">
        <v>67</v>
      </c>
      <c r="F66" s="105"/>
      <c r="G66" s="105"/>
      <c r="H66" s="105"/>
      <c r="I66" s="105"/>
      <c r="J66" s="105"/>
      <c r="K66" s="105"/>
      <c r="L66" s="105"/>
      <c r="M66" s="105"/>
    </row>
    <row r="67" spans="1:13" ht="6" customHeight="1" x14ac:dyDescent="0.25">
      <c r="A67" s="105"/>
      <c r="B67" s="105"/>
      <c r="C67" s="105"/>
      <c r="D67" s="106"/>
      <c r="E67" s="86"/>
      <c r="F67" s="105"/>
      <c r="G67" s="105"/>
      <c r="H67" s="105"/>
      <c r="I67" s="105"/>
      <c r="J67" s="105"/>
      <c r="K67" s="105"/>
      <c r="L67" s="105"/>
      <c r="M67" s="105"/>
    </row>
    <row r="68" spans="1:13" x14ac:dyDescent="0.25">
      <c r="A68" s="105"/>
      <c r="B68" s="105"/>
      <c r="C68" s="105"/>
      <c r="D68" s="106"/>
      <c r="E68" s="86"/>
      <c r="F68" s="105"/>
      <c r="G68" s="105"/>
      <c r="H68" s="105"/>
      <c r="I68" s="105"/>
      <c r="J68" s="105"/>
      <c r="K68" s="105"/>
      <c r="L68" s="105"/>
      <c r="M68" s="105"/>
    </row>
    <row r="69" spans="1:13" x14ac:dyDescent="0.25">
      <c r="A69" s="105"/>
      <c r="B69" s="105"/>
      <c r="C69" s="105"/>
      <c r="D69" s="106"/>
      <c r="E69" s="86"/>
      <c r="F69" s="105"/>
      <c r="G69" s="105"/>
      <c r="H69" s="105"/>
      <c r="I69" s="105"/>
      <c r="J69" s="105"/>
      <c r="K69" s="105"/>
      <c r="L69" s="105"/>
      <c r="M69" s="105"/>
    </row>
    <row r="70" spans="1:13" x14ac:dyDescent="0.25">
      <c r="A70" s="105"/>
      <c r="B70" s="105"/>
      <c r="C70" s="105"/>
      <c r="D70" s="106"/>
      <c r="E70" s="86"/>
      <c r="F70" s="105"/>
      <c r="G70" s="105"/>
      <c r="H70" s="105"/>
      <c r="I70" s="105"/>
      <c r="J70" s="105"/>
      <c r="K70" s="105"/>
      <c r="L70" s="105"/>
      <c r="M70" s="105"/>
    </row>
    <row r="71" spans="1:13" x14ac:dyDescent="0.25">
      <c r="A71" s="105"/>
      <c r="B71" s="105"/>
      <c r="C71" s="105"/>
      <c r="D71" s="106"/>
      <c r="E71" s="86"/>
      <c r="F71" s="105"/>
      <c r="G71" s="105"/>
      <c r="H71" s="105"/>
      <c r="I71" s="105"/>
      <c r="J71" s="105"/>
      <c r="K71" s="105"/>
      <c r="L71" s="105"/>
      <c r="M71" s="105"/>
    </row>
    <row r="72" spans="1:13" x14ac:dyDescent="0.25">
      <c r="A72" s="105"/>
      <c r="B72" s="105"/>
      <c r="C72" s="105"/>
      <c r="D72" s="106"/>
      <c r="E72" s="86"/>
      <c r="F72" s="105"/>
      <c r="G72" s="105"/>
      <c r="H72" s="105"/>
      <c r="I72" s="105"/>
      <c r="J72" s="105"/>
      <c r="K72" s="105"/>
      <c r="L72" s="105"/>
      <c r="M72" s="105"/>
    </row>
    <row r="73" spans="1:13" x14ac:dyDescent="0.25">
      <c r="A73" s="105"/>
      <c r="B73" s="105"/>
      <c r="C73" s="105"/>
      <c r="D73" s="106"/>
      <c r="E73" s="86"/>
      <c r="F73" s="105"/>
      <c r="G73" s="105"/>
      <c r="H73" s="105"/>
      <c r="I73" s="105"/>
      <c r="J73" s="105"/>
      <c r="K73" s="105"/>
      <c r="L73" s="105"/>
      <c r="M73" s="105"/>
    </row>
    <row r="74" spans="1:13" x14ac:dyDescent="0.25">
      <c r="A74" s="105"/>
      <c r="B74" s="105"/>
      <c r="C74" s="105"/>
      <c r="D74" s="106"/>
      <c r="E74" s="86"/>
      <c r="F74" s="105"/>
      <c r="G74" s="105"/>
      <c r="H74" s="105"/>
      <c r="I74" s="105"/>
      <c r="J74" s="105"/>
      <c r="K74" s="105"/>
      <c r="L74" s="105"/>
      <c r="M74" s="105"/>
    </row>
    <row r="75" spans="1:13" x14ac:dyDescent="0.25">
      <c r="A75" s="105"/>
      <c r="B75" s="105"/>
      <c r="C75" s="105"/>
      <c r="D75" s="106"/>
      <c r="E75" s="86"/>
      <c r="F75" s="105"/>
      <c r="G75" s="105"/>
      <c r="H75" s="105"/>
      <c r="I75" s="105"/>
      <c r="J75" s="105"/>
      <c r="K75" s="105"/>
      <c r="L75" s="105"/>
      <c r="M75" s="105"/>
    </row>
    <row r="76" spans="1:13" x14ac:dyDescent="0.25">
      <c r="A76" s="105"/>
      <c r="B76" s="105"/>
      <c r="C76" s="105"/>
      <c r="D76" s="106"/>
      <c r="E76" s="86"/>
      <c r="F76" s="105"/>
      <c r="G76" s="105"/>
      <c r="H76" s="105"/>
      <c r="I76" s="105"/>
      <c r="J76" s="105"/>
      <c r="K76" s="105"/>
      <c r="L76" s="105"/>
      <c r="M76" s="105"/>
    </row>
    <row r="77" spans="1:13" x14ac:dyDescent="0.25">
      <c r="A77" s="105"/>
      <c r="B77" s="105"/>
      <c r="C77" s="105"/>
      <c r="D77" s="106"/>
      <c r="E77" s="86"/>
      <c r="F77" s="105"/>
      <c r="G77" s="105"/>
      <c r="H77" s="105"/>
      <c r="I77" s="105"/>
      <c r="J77" s="105"/>
      <c r="K77" s="105"/>
      <c r="L77" s="105"/>
      <c r="M77" s="105"/>
    </row>
    <row r="78" spans="1:13" x14ac:dyDescent="0.25">
      <c r="A78" s="105"/>
      <c r="B78" s="105"/>
      <c r="C78" s="105"/>
      <c r="D78" s="106"/>
      <c r="E78" s="86"/>
      <c r="F78" s="105"/>
      <c r="G78" s="105"/>
      <c r="H78" s="105"/>
      <c r="I78" s="105"/>
      <c r="J78" s="105"/>
      <c r="K78" s="105"/>
      <c r="L78" s="105"/>
      <c r="M78" s="105"/>
    </row>
    <row r="79" spans="1:13" x14ac:dyDescent="0.25">
      <c r="A79" s="105"/>
      <c r="B79" s="105"/>
      <c r="C79" s="105"/>
      <c r="D79" s="106"/>
      <c r="E79" s="86"/>
      <c r="F79" s="105"/>
      <c r="G79" s="105"/>
      <c r="H79" s="105"/>
      <c r="I79" s="105"/>
      <c r="J79" s="105"/>
      <c r="K79" s="105"/>
      <c r="L79" s="105"/>
      <c r="M79" s="105"/>
    </row>
    <row r="80" spans="1:13" x14ac:dyDescent="0.25">
      <c r="A80" s="105"/>
      <c r="B80" s="105"/>
      <c r="C80" s="105"/>
      <c r="D80" s="106"/>
      <c r="E80" s="86"/>
      <c r="F80" s="105"/>
      <c r="G80" s="105"/>
      <c r="H80" s="105"/>
      <c r="I80" s="105"/>
      <c r="J80" s="105"/>
      <c r="K80" s="105"/>
      <c r="L80" s="105"/>
      <c r="M80" s="105"/>
    </row>
    <row r="81" spans="1:13" x14ac:dyDescent="0.25">
      <c r="A81" s="105"/>
      <c r="B81" s="105"/>
      <c r="C81" s="105"/>
      <c r="D81" s="106"/>
      <c r="E81" s="86"/>
      <c r="F81" s="105"/>
      <c r="G81" s="105"/>
      <c r="H81" s="105"/>
      <c r="I81" s="105"/>
      <c r="J81" s="105"/>
      <c r="K81" s="105"/>
      <c r="L81" s="105"/>
      <c r="M81" s="105"/>
    </row>
    <row r="82" spans="1:13" x14ac:dyDescent="0.25">
      <c r="A82" s="105"/>
      <c r="B82" s="105"/>
      <c r="C82" s="105"/>
      <c r="D82" s="106"/>
      <c r="E82" s="86"/>
      <c r="F82" s="105"/>
      <c r="G82" s="105"/>
      <c r="H82" s="105"/>
      <c r="I82" s="105"/>
      <c r="J82" s="105"/>
      <c r="K82" s="105"/>
      <c r="L82" s="105"/>
      <c r="M82" s="105"/>
    </row>
    <row r="83" spans="1:13" x14ac:dyDescent="0.25">
      <c r="A83" s="105"/>
      <c r="B83" s="105"/>
      <c r="C83" s="105"/>
      <c r="D83" s="106"/>
      <c r="E83" s="86"/>
      <c r="F83" s="105"/>
      <c r="G83" s="105"/>
      <c r="H83" s="105"/>
      <c r="I83" s="105"/>
      <c r="J83" s="105"/>
      <c r="K83" s="105"/>
      <c r="L83" s="105"/>
      <c r="M83" s="105"/>
    </row>
    <row r="84" spans="1:13" x14ac:dyDescent="0.25">
      <c r="A84" s="105"/>
      <c r="B84" s="105"/>
      <c r="C84" s="105"/>
      <c r="D84" s="106"/>
      <c r="E84" s="86"/>
      <c r="F84" s="105"/>
      <c r="G84" s="105"/>
      <c r="H84" s="105"/>
      <c r="I84" s="105"/>
      <c r="J84" s="105"/>
      <c r="K84" s="105"/>
      <c r="L84" s="105"/>
      <c r="M84" s="105"/>
    </row>
    <row r="85" spans="1:13" x14ac:dyDescent="0.25">
      <c r="A85" s="105"/>
      <c r="B85" s="105"/>
      <c r="C85" s="105"/>
      <c r="D85" s="106"/>
      <c r="E85" s="86"/>
      <c r="F85" s="105"/>
      <c r="G85" s="105"/>
      <c r="H85" s="105"/>
      <c r="I85" s="105"/>
      <c r="J85" s="105"/>
      <c r="K85" s="105"/>
      <c r="L85" s="105"/>
      <c r="M85" s="105"/>
    </row>
    <row r="86" spans="1:13" x14ac:dyDescent="0.25">
      <c r="A86" s="105"/>
      <c r="B86" s="105"/>
      <c r="C86" s="105"/>
      <c r="D86" s="106"/>
      <c r="E86" s="86"/>
      <c r="F86" s="105"/>
      <c r="G86" s="105"/>
      <c r="H86" s="105"/>
      <c r="I86" s="105"/>
      <c r="J86" s="105"/>
      <c r="K86" s="105"/>
      <c r="L86" s="105"/>
      <c r="M86" s="105"/>
    </row>
    <row r="87" spans="1:13" x14ac:dyDescent="0.25">
      <c r="A87" s="105"/>
      <c r="B87" s="105"/>
      <c r="C87" s="105"/>
      <c r="D87" s="106"/>
      <c r="E87" s="86"/>
      <c r="F87" s="105"/>
      <c r="G87" s="105"/>
      <c r="H87" s="105"/>
      <c r="I87" s="105"/>
      <c r="J87" s="105"/>
      <c r="K87" s="105"/>
      <c r="L87" s="105"/>
      <c r="M87" s="105"/>
    </row>
    <row r="88" spans="1:13" x14ac:dyDescent="0.25">
      <c r="A88" s="105"/>
      <c r="B88" s="105"/>
      <c r="C88" s="105"/>
      <c r="D88" s="106"/>
      <c r="E88" s="86"/>
      <c r="F88" s="105"/>
      <c r="G88" s="105"/>
      <c r="H88" s="105"/>
      <c r="I88" s="105"/>
      <c r="J88" s="105"/>
      <c r="K88" s="105"/>
      <c r="L88" s="105"/>
      <c r="M88" s="105"/>
    </row>
    <row r="89" spans="1:13" x14ac:dyDescent="0.25">
      <c r="A89" s="105"/>
      <c r="B89" s="105"/>
      <c r="C89" s="105"/>
      <c r="D89" s="106"/>
      <c r="E89" s="86"/>
      <c r="F89" s="105"/>
      <c r="G89" s="105"/>
      <c r="H89" s="105"/>
      <c r="I89" s="105"/>
      <c r="J89" s="105"/>
      <c r="K89" s="105"/>
      <c r="L89" s="105"/>
      <c r="M89" s="105"/>
    </row>
    <row r="90" spans="1:13" x14ac:dyDescent="0.25">
      <c r="A90" s="105"/>
      <c r="B90" s="105"/>
      <c r="C90" s="105"/>
      <c r="D90" s="106"/>
      <c r="E90" s="86"/>
      <c r="F90" s="105"/>
      <c r="G90" s="105"/>
      <c r="H90" s="105"/>
      <c r="I90" s="105"/>
      <c r="J90" s="105"/>
      <c r="K90" s="105"/>
      <c r="L90" s="105"/>
      <c r="M90" s="105"/>
    </row>
    <row r="91" spans="1:13" x14ac:dyDescent="0.25">
      <c r="A91" s="105"/>
      <c r="B91" s="105"/>
      <c r="C91" s="105"/>
      <c r="D91" s="106"/>
      <c r="E91" s="86"/>
      <c r="F91" s="105"/>
      <c r="G91" s="105"/>
      <c r="H91" s="105"/>
      <c r="I91" s="105"/>
      <c r="J91" s="105"/>
      <c r="K91" s="105"/>
      <c r="L91" s="105"/>
      <c r="M91" s="105"/>
    </row>
    <row r="92" spans="1:13" x14ac:dyDescent="0.25">
      <c r="A92" s="105"/>
      <c r="B92" s="105"/>
      <c r="C92" s="105"/>
      <c r="D92" s="106"/>
      <c r="E92" s="86"/>
      <c r="F92" s="105"/>
      <c r="G92" s="105"/>
      <c r="H92" s="105"/>
      <c r="I92" s="105"/>
      <c r="J92" s="105"/>
      <c r="K92" s="105"/>
      <c r="L92" s="105"/>
      <c r="M92" s="105"/>
    </row>
    <row r="93" spans="1:13" x14ac:dyDescent="0.25">
      <c r="A93" s="105"/>
      <c r="B93" s="105"/>
      <c r="C93" s="105"/>
      <c r="D93" s="106"/>
      <c r="E93" s="86"/>
      <c r="F93" s="105"/>
      <c r="G93" s="105"/>
      <c r="H93" s="105"/>
      <c r="I93" s="105"/>
      <c r="J93" s="105"/>
      <c r="K93" s="105"/>
      <c r="L93" s="105"/>
      <c r="M93" s="105"/>
    </row>
    <row r="94" spans="1:13" x14ac:dyDescent="0.25">
      <c r="A94" s="105"/>
      <c r="B94" s="105"/>
      <c r="C94" s="105"/>
      <c r="D94" s="106"/>
      <c r="E94" s="86"/>
      <c r="F94" s="105"/>
      <c r="G94" s="105"/>
      <c r="H94" s="105"/>
      <c r="I94" s="105"/>
      <c r="J94" s="105"/>
      <c r="K94" s="105"/>
      <c r="L94" s="105"/>
      <c r="M94" s="105"/>
    </row>
    <row r="95" spans="1:13" x14ac:dyDescent="0.25">
      <c r="A95" s="105"/>
      <c r="B95" s="105"/>
      <c r="C95" s="105"/>
      <c r="D95" s="106"/>
      <c r="E95" s="86"/>
      <c r="F95" s="105"/>
      <c r="G95" s="105"/>
      <c r="H95" s="105"/>
      <c r="I95" s="105"/>
      <c r="J95" s="105"/>
      <c r="K95" s="105"/>
      <c r="L95" s="105"/>
      <c r="M95" s="105"/>
    </row>
    <row r="96" spans="1:13" x14ac:dyDescent="0.25">
      <c r="A96" s="105"/>
      <c r="B96" s="105"/>
      <c r="C96" s="105"/>
      <c r="D96" s="106"/>
      <c r="E96" s="86"/>
      <c r="F96" s="105"/>
      <c r="G96" s="105"/>
      <c r="H96" s="105"/>
      <c r="I96" s="105"/>
      <c r="J96" s="105"/>
      <c r="K96" s="105"/>
      <c r="L96" s="105"/>
      <c r="M96" s="105"/>
    </row>
    <row r="97" spans="1:13" x14ac:dyDescent="0.25">
      <c r="A97" s="105"/>
      <c r="B97" s="105"/>
      <c r="C97" s="105"/>
      <c r="D97" s="106"/>
      <c r="E97" s="86"/>
      <c r="F97" s="105"/>
      <c r="G97" s="105"/>
      <c r="H97" s="105"/>
      <c r="I97" s="105"/>
      <c r="J97" s="105"/>
      <c r="K97" s="105"/>
      <c r="L97" s="105"/>
      <c r="M97" s="105"/>
    </row>
    <row r="98" spans="1:13" x14ac:dyDescent="0.25">
      <c r="A98" s="105"/>
      <c r="B98" s="105"/>
      <c r="C98" s="105"/>
      <c r="D98" s="106"/>
      <c r="E98" s="86"/>
      <c r="F98" s="105"/>
      <c r="G98" s="105"/>
      <c r="H98" s="105"/>
      <c r="I98" s="105"/>
      <c r="J98" s="105"/>
      <c r="K98" s="105"/>
      <c r="L98" s="105"/>
      <c r="M98" s="105"/>
    </row>
    <row r="99" spans="1:13" x14ac:dyDescent="0.25">
      <c r="A99" s="105"/>
      <c r="B99" s="105"/>
      <c r="C99" s="105"/>
      <c r="D99" s="106"/>
      <c r="E99" s="86"/>
      <c r="F99" s="105"/>
      <c r="G99" s="105"/>
      <c r="H99" s="105"/>
      <c r="I99" s="105"/>
      <c r="J99" s="105"/>
      <c r="K99" s="105"/>
      <c r="L99" s="105"/>
      <c r="M99" s="105"/>
    </row>
    <row r="100" spans="1:13" x14ac:dyDescent="0.25">
      <c r="A100" s="105"/>
      <c r="B100" s="105"/>
      <c r="C100" s="105"/>
      <c r="D100" s="106"/>
      <c r="E100" s="86"/>
      <c r="F100" s="105"/>
      <c r="G100" s="105"/>
      <c r="H100" s="105"/>
      <c r="I100" s="105"/>
      <c r="J100" s="105"/>
      <c r="K100" s="105"/>
      <c r="L100" s="105"/>
      <c r="M100" s="105"/>
    </row>
    <row r="101" spans="1:13" x14ac:dyDescent="0.25">
      <c r="A101" s="105"/>
      <c r="B101" s="105"/>
      <c r="C101" s="105"/>
      <c r="D101" s="106"/>
      <c r="E101" s="86"/>
      <c r="F101" s="105"/>
      <c r="G101" s="105"/>
      <c r="H101" s="105"/>
      <c r="I101" s="105"/>
      <c r="J101" s="105"/>
      <c r="K101" s="105"/>
      <c r="L101" s="105"/>
      <c r="M101" s="105"/>
    </row>
    <row r="102" spans="1:13" x14ac:dyDescent="0.25">
      <c r="A102" s="105"/>
      <c r="B102" s="105"/>
      <c r="C102" s="105"/>
      <c r="D102" s="106"/>
      <c r="E102" s="86"/>
      <c r="F102" s="105"/>
      <c r="G102" s="105"/>
      <c r="H102" s="105"/>
      <c r="I102" s="105"/>
      <c r="J102" s="105"/>
      <c r="K102" s="105"/>
      <c r="L102" s="105"/>
      <c r="M102" s="105"/>
    </row>
    <row r="103" spans="1:13" x14ac:dyDescent="0.25">
      <c r="A103" s="105"/>
      <c r="B103" s="105"/>
      <c r="C103" s="105"/>
      <c r="D103" s="106"/>
      <c r="E103" s="86"/>
      <c r="F103" s="105"/>
      <c r="G103" s="105"/>
      <c r="H103" s="105"/>
      <c r="I103" s="105"/>
      <c r="J103" s="105"/>
      <c r="K103" s="105"/>
      <c r="L103" s="105"/>
      <c r="M103" s="105"/>
    </row>
    <row r="104" spans="1:13" x14ac:dyDescent="0.25">
      <c r="A104" s="105"/>
      <c r="B104" s="105"/>
      <c r="C104" s="105"/>
      <c r="D104" s="106"/>
      <c r="E104" s="86"/>
      <c r="F104" s="105"/>
      <c r="G104" s="105"/>
      <c r="H104" s="105"/>
      <c r="I104" s="105"/>
      <c r="J104" s="105"/>
      <c r="K104" s="105"/>
      <c r="L104" s="105"/>
      <c r="M104" s="105"/>
    </row>
    <row r="105" spans="1:13" x14ac:dyDescent="0.25">
      <c r="A105" s="105"/>
      <c r="B105" s="105"/>
      <c r="C105" s="105"/>
      <c r="D105" s="106"/>
      <c r="E105" s="86"/>
      <c r="F105" s="105"/>
      <c r="G105" s="105"/>
      <c r="H105" s="105"/>
      <c r="I105" s="105"/>
      <c r="J105" s="105"/>
      <c r="K105" s="105"/>
      <c r="L105" s="105"/>
      <c r="M105" s="105"/>
    </row>
    <row r="106" spans="1:13" x14ac:dyDescent="0.25">
      <c r="A106" s="105"/>
      <c r="B106" s="105"/>
      <c r="C106" s="105"/>
      <c r="D106" s="106"/>
      <c r="E106" s="86"/>
      <c r="F106" s="105"/>
      <c r="G106" s="105"/>
      <c r="H106" s="105"/>
      <c r="I106" s="105"/>
      <c r="J106" s="105"/>
      <c r="K106" s="105"/>
      <c r="L106" s="105"/>
      <c r="M106" s="105"/>
    </row>
    <row r="107" spans="1:13" x14ac:dyDescent="0.25">
      <c r="A107" s="105"/>
      <c r="B107" s="105"/>
      <c r="C107" s="105"/>
      <c r="D107" s="106"/>
      <c r="E107" s="86"/>
      <c r="F107" s="105"/>
      <c r="G107" s="105"/>
      <c r="H107" s="105"/>
      <c r="I107" s="105"/>
      <c r="J107" s="105"/>
      <c r="K107" s="105"/>
      <c r="L107" s="105"/>
      <c r="M107" s="105"/>
    </row>
    <row r="108" spans="1:13" x14ac:dyDescent="0.25">
      <c r="A108" s="105"/>
      <c r="B108" s="105"/>
      <c r="C108" s="105"/>
      <c r="D108" s="106"/>
      <c r="E108" s="86"/>
      <c r="F108" s="105"/>
      <c r="G108" s="105"/>
      <c r="H108" s="105"/>
      <c r="I108" s="105"/>
      <c r="J108" s="105"/>
      <c r="K108" s="105"/>
      <c r="L108" s="105"/>
      <c r="M108" s="105"/>
    </row>
    <row r="109" spans="1:13" x14ac:dyDescent="0.25">
      <c r="A109" s="105"/>
      <c r="B109" s="105"/>
      <c r="C109" s="105"/>
      <c r="D109" s="106"/>
      <c r="E109" s="86"/>
      <c r="F109" s="105"/>
      <c r="G109" s="105"/>
      <c r="H109" s="105"/>
      <c r="I109" s="105"/>
      <c r="J109" s="105"/>
      <c r="K109" s="105"/>
      <c r="L109" s="105"/>
      <c r="M109" s="105"/>
    </row>
    <row r="110" spans="1:13" x14ac:dyDescent="0.25">
      <c r="A110" s="105"/>
      <c r="B110" s="105"/>
      <c r="C110" s="105"/>
      <c r="D110" s="106"/>
      <c r="E110" s="86"/>
      <c r="F110" s="105"/>
      <c r="G110" s="105"/>
      <c r="H110" s="105"/>
      <c r="I110" s="105"/>
      <c r="J110" s="105"/>
      <c r="K110" s="105"/>
      <c r="L110" s="105"/>
      <c r="M110" s="105"/>
    </row>
    <row r="111" spans="1:13" x14ac:dyDescent="0.25">
      <c r="A111" s="105"/>
      <c r="B111" s="105"/>
      <c r="C111" s="105"/>
      <c r="D111" s="106"/>
      <c r="E111" s="86"/>
      <c r="F111" s="105"/>
      <c r="G111" s="105"/>
      <c r="H111" s="105"/>
      <c r="I111" s="105"/>
      <c r="J111" s="105"/>
      <c r="K111" s="105"/>
      <c r="L111" s="105"/>
      <c r="M111" s="105"/>
    </row>
    <row r="112" spans="1:13" x14ac:dyDescent="0.25">
      <c r="A112" s="105"/>
      <c r="B112" s="105"/>
      <c r="C112" s="105"/>
      <c r="D112" s="106"/>
      <c r="E112" s="86"/>
      <c r="F112" s="105"/>
      <c r="G112" s="105"/>
      <c r="H112" s="105"/>
      <c r="I112" s="105"/>
      <c r="J112" s="105"/>
      <c r="K112" s="105"/>
      <c r="L112" s="105"/>
      <c r="M112" s="105"/>
    </row>
    <row r="113" spans="1:13" x14ac:dyDescent="0.25">
      <c r="A113" s="105"/>
      <c r="B113" s="105"/>
      <c r="C113" s="105"/>
      <c r="D113" s="106"/>
      <c r="E113" s="86"/>
      <c r="F113" s="105"/>
      <c r="G113" s="105"/>
      <c r="H113" s="105"/>
      <c r="I113" s="105"/>
      <c r="J113" s="105"/>
      <c r="K113" s="105"/>
      <c r="L113" s="105"/>
      <c r="M113" s="105"/>
    </row>
    <row r="114" spans="1:13" x14ac:dyDescent="0.25">
      <c r="A114" s="105"/>
      <c r="B114" s="105"/>
      <c r="C114" s="105"/>
      <c r="D114" s="106"/>
      <c r="E114" s="86"/>
      <c r="F114" s="105"/>
      <c r="G114" s="105"/>
      <c r="H114" s="105"/>
      <c r="I114" s="105"/>
      <c r="J114" s="105"/>
      <c r="K114" s="105"/>
      <c r="L114" s="105"/>
      <c r="M114" s="105"/>
    </row>
    <row r="115" spans="1:13" x14ac:dyDescent="0.25">
      <c r="A115" s="105"/>
      <c r="B115" s="105"/>
      <c r="C115" s="105"/>
      <c r="D115" s="106"/>
      <c r="E115" s="86"/>
      <c r="F115" s="105"/>
      <c r="G115" s="105"/>
      <c r="H115" s="105"/>
      <c r="I115" s="105"/>
      <c r="J115" s="105"/>
      <c r="K115" s="105"/>
      <c r="L115" s="105"/>
      <c r="M115" s="105"/>
    </row>
    <row r="116" spans="1:13" x14ac:dyDescent="0.25">
      <c r="A116" s="105"/>
      <c r="B116" s="105"/>
      <c r="C116" s="105"/>
      <c r="D116" s="106"/>
      <c r="E116" s="86"/>
      <c r="F116" s="105"/>
      <c r="G116" s="105"/>
      <c r="H116" s="105"/>
      <c r="I116" s="105"/>
      <c r="J116" s="105"/>
      <c r="K116" s="105"/>
      <c r="L116" s="105"/>
      <c r="M116" s="105"/>
    </row>
    <row r="117" spans="1:13" x14ac:dyDescent="0.25">
      <c r="A117" s="105"/>
      <c r="B117" s="105"/>
      <c r="C117" s="105"/>
      <c r="D117" s="106"/>
      <c r="E117" s="86"/>
      <c r="F117" s="105"/>
      <c r="G117" s="105"/>
      <c r="H117" s="105"/>
      <c r="I117" s="105"/>
      <c r="J117" s="105"/>
      <c r="K117" s="105"/>
      <c r="L117" s="105"/>
      <c r="M117" s="105"/>
    </row>
    <row r="118" spans="1:13" x14ac:dyDescent="0.25">
      <c r="A118" s="105"/>
      <c r="B118" s="105"/>
      <c r="C118" s="105"/>
      <c r="D118" s="106"/>
      <c r="E118" s="86"/>
      <c r="F118" s="105"/>
      <c r="G118" s="105"/>
      <c r="H118" s="105"/>
      <c r="I118" s="105"/>
      <c r="J118" s="105"/>
      <c r="K118" s="105"/>
      <c r="L118" s="105"/>
      <c r="M118" s="105"/>
    </row>
    <row r="119" spans="1:13" x14ac:dyDescent="0.25">
      <c r="A119" s="105"/>
      <c r="B119" s="105"/>
      <c r="C119" s="105"/>
      <c r="D119" s="106"/>
      <c r="E119" s="86"/>
      <c r="F119" s="105"/>
      <c r="G119" s="105"/>
      <c r="H119" s="105"/>
      <c r="I119" s="105"/>
      <c r="J119" s="105"/>
      <c r="K119" s="105"/>
      <c r="L119" s="105"/>
      <c r="M119" s="105"/>
    </row>
    <row r="120" spans="1:13" x14ac:dyDescent="0.25">
      <c r="A120" s="105"/>
      <c r="B120" s="105"/>
      <c r="C120" s="105"/>
      <c r="D120" s="106"/>
      <c r="E120" s="86"/>
      <c r="F120" s="105"/>
      <c r="G120" s="105"/>
      <c r="H120" s="105"/>
      <c r="I120" s="105"/>
      <c r="J120" s="105"/>
      <c r="K120" s="105"/>
      <c r="L120" s="105"/>
      <c r="M120" s="105"/>
    </row>
    <row r="121" spans="1:13" x14ac:dyDescent="0.25">
      <c r="A121" s="105"/>
      <c r="B121" s="105"/>
      <c r="C121" s="105"/>
      <c r="D121" s="106"/>
      <c r="E121" s="86"/>
      <c r="F121" s="105"/>
      <c r="G121" s="105"/>
      <c r="H121" s="105"/>
      <c r="I121" s="105"/>
      <c r="J121" s="105"/>
      <c r="K121" s="105"/>
      <c r="L121" s="105"/>
      <c r="M121" s="105"/>
    </row>
    <row r="122" spans="1:13" x14ac:dyDescent="0.25">
      <c r="A122" s="105"/>
      <c r="B122" s="105"/>
      <c r="C122" s="105"/>
      <c r="D122" s="106"/>
      <c r="E122" s="86"/>
      <c r="F122" s="105"/>
      <c r="G122" s="105"/>
      <c r="H122" s="105"/>
      <c r="I122" s="105"/>
      <c r="J122" s="105"/>
      <c r="K122" s="105"/>
      <c r="L122" s="105"/>
      <c r="M122" s="105"/>
    </row>
    <row r="123" spans="1:13" x14ac:dyDescent="0.25">
      <c r="A123" s="105"/>
      <c r="B123" s="105"/>
      <c r="C123" s="105"/>
      <c r="D123" s="106"/>
      <c r="E123" s="86"/>
      <c r="F123" s="105"/>
      <c r="G123" s="105"/>
      <c r="H123" s="105"/>
      <c r="I123" s="105"/>
      <c r="J123" s="105"/>
      <c r="K123" s="105"/>
      <c r="L123" s="105"/>
      <c r="M123" s="105"/>
    </row>
    <row r="124" spans="1:13" x14ac:dyDescent="0.25">
      <c r="A124" s="105"/>
      <c r="B124" s="105"/>
      <c r="C124" s="105"/>
      <c r="D124" s="106"/>
      <c r="E124" s="86"/>
      <c r="F124" s="105"/>
      <c r="G124" s="105"/>
      <c r="H124" s="105"/>
      <c r="I124" s="105"/>
      <c r="J124" s="105"/>
      <c r="K124" s="105"/>
      <c r="L124" s="105"/>
      <c r="M124" s="105"/>
    </row>
    <row r="125" spans="1:13" x14ac:dyDescent="0.25">
      <c r="A125" s="105"/>
      <c r="B125" s="105"/>
      <c r="C125" s="105"/>
      <c r="D125" s="106"/>
      <c r="E125" s="86"/>
      <c r="F125" s="105"/>
      <c r="G125" s="105"/>
      <c r="H125" s="105"/>
      <c r="I125" s="105"/>
      <c r="J125" s="105"/>
      <c r="K125" s="105"/>
      <c r="L125" s="105"/>
      <c r="M125" s="105"/>
    </row>
    <row r="126" spans="1:13" x14ac:dyDescent="0.25">
      <c r="A126" s="105"/>
      <c r="B126" s="105"/>
      <c r="C126" s="105"/>
      <c r="D126" s="106"/>
      <c r="E126" s="86"/>
      <c r="F126" s="105"/>
      <c r="G126" s="105"/>
      <c r="H126" s="105"/>
      <c r="I126" s="105"/>
      <c r="J126" s="105"/>
      <c r="K126" s="105"/>
      <c r="L126" s="105"/>
      <c r="M126" s="105"/>
    </row>
    <row r="127" spans="1:13" x14ac:dyDescent="0.25">
      <c r="A127" s="105"/>
      <c r="B127" s="105"/>
      <c r="C127" s="105"/>
      <c r="D127" s="106"/>
      <c r="E127" s="86"/>
      <c r="F127" s="105"/>
      <c r="G127" s="105"/>
      <c r="H127" s="105"/>
      <c r="I127" s="105"/>
      <c r="J127" s="105"/>
      <c r="K127" s="105"/>
      <c r="L127" s="105"/>
      <c r="M127" s="105"/>
    </row>
    <row r="128" spans="1:13" x14ac:dyDescent="0.25">
      <c r="A128" s="105"/>
      <c r="B128" s="105"/>
      <c r="C128" s="105"/>
      <c r="D128" s="106"/>
      <c r="E128" s="86"/>
      <c r="F128" s="105"/>
      <c r="G128" s="105"/>
      <c r="H128" s="105"/>
      <c r="I128" s="105"/>
      <c r="J128" s="105"/>
      <c r="K128" s="105"/>
      <c r="L128" s="105"/>
      <c r="M128" s="105"/>
    </row>
    <row r="129" spans="1:13" x14ac:dyDescent="0.25">
      <c r="A129" s="105"/>
      <c r="B129" s="105"/>
      <c r="C129" s="105"/>
      <c r="D129" s="106"/>
      <c r="E129" s="86"/>
      <c r="F129" s="105"/>
      <c r="G129" s="105"/>
      <c r="H129" s="105"/>
      <c r="I129" s="105"/>
      <c r="J129" s="105"/>
      <c r="K129" s="105"/>
      <c r="L129" s="105"/>
      <c r="M129" s="105"/>
    </row>
    <row r="130" spans="1:13" x14ac:dyDescent="0.25">
      <c r="A130" s="105"/>
      <c r="B130" s="105"/>
      <c r="C130" s="105"/>
      <c r="D130" s="106"/>
      <c r="E130" s="86"/>
      <c r="F130" s="105"/>
      <c r="G130" s="105"/>
      <c r="H130" s="105"/>
      <c r="I130" s="105"/>
      <c r="J130" s="105"/>
      <c r="K130" s="105"/>
      <c r="L130" s="105"/>
      <c r="M130" s="105"/>
    </row>
    <row r="131" spans="1:13" x14ac:dyDescent="0.25">
      <c r="A131" s="105"/>
      <c r="B131" s="105"/>
      <c r="C131" s="105"/>
      <c r="D131" s="106"/>
      <c r="E131" s="86"/>
      <c r="F131" s="105"/>
      <c r="G131" s="105"/>
      <c r="H131" s="105"/>
      <c r="I131" s="105"/>
      <c r="J131" s="105"/>
      <c r="K131" s="105"/>
      <c r="L131" s="105"/>
      <c r="M131" s="105"/>
    </row>
    <row r="132" spans="1:13" x14ac:dyDescent="0.25">
      <c r="A132" s="105"/>
      <c r="B132" s="105"/>
      <c r="C132" s="105"/>
      <c r="D132" s="106"/>
      <c r="E132" s="86"/>
      <c r="F132" s="105"/>
      <c r="G132" s="105"/>
      <c r="H132" s="105"/>
      <c r="I132" s="105"/>
      <c r="J132" s="105"/>
      <c r="K132" s="105"/>
      <c r="L132" s="105"/>
      <c r="M132" s="105"/>
    </row>
    <row r="133" spans="1:13" x14ac:dyDescent="0.25">
      <c r="A133" s="105"/>
      <c r="B133" s="105"/>
      <c r="C133" s="105"/>
      <c r="D133" s="106"/>
      <c r="E133" s="86"/>
      <c r="F133" s="105"/>
      <c r="G133" s="105"/>
      <c r="H133" s="105"/>
      <c r="I133" s="105"/>
      <c r="J133" s="105"/>
      <c r="K133" s="105"/>
      <c r="L133" s="105"/>
      <c r="M133" s="105"/>
    </row>
    <row r="134" spans="1:13" x14ac:dyDescent="0.25">
      <c r="A134" s="105"/>
      <c r="B134" s="105"/>
      <c r="C134" s="105"/>
      <c r="D134" s="106"/>
      <c r="E134" s="86"/>
      <c r="F134" s="105"/>
      <c r="G134" s="105"/>
      <c r="H134" s="105"/>
      <c r="I134" s="105"/>
      <c r="J134" s="105"/>
      <c r="K134" s="105"/>
      <c r="L134" s="105"/>
      <c r="M134" s="105"/>
    </row>
    <row r="135" spans="1:13" x14ac:dyDescent="0.25">
      <c r="A135" s="105"/>
      <c r="B135" s="105"/>
      <c r="C135" s="105"/>
      <c r="D135" s="106"/>
      <c r="E135" s="86"/>
      <c r="F135" s="105"/>
      <c r="G135" s="105"/>
      <c r="H135" s="105"/>
      <c r="I135" s="105"/>
      <c r="J135" s="105"/>
      <c r="K135" s="105"/>
      <c r="L135" s="105"/>
      <c r="M135" s="105"/>
    </row>
    <row r="136" spans="1:13" x14ac:dyDescent="0.25">
      <c r="A136" s="105"/>
      <c r="B136" s="105"/>
      <c r="C136" s="105"/>
      <c r="D136" s="106"/>
      <c r="E136" s="86"/>
      <c r="F136" s="105"/>
      <c r="G136" s="105"/>
      <c r="H136" s="105"/>
      <c r="I136" s="105"/>
      <c r="J136" s="105"/>
      <c r="K136" s="105"/>
      <c r="L136" s="105"/>
      <c r="M136" s="105"/>
    </row>
    <row r="137" spans="1:13" x14ac:dyDescent="0.25">
      <c r="A137" s="105"/>
      <c r="B137" s="105"/>
      <c r="C137" s="105"/>
      <c r="D137" s="106"/>
      <c r="E137" s="86"/>
      <c r="F137" s="105"/>
      <c r="G137" s="105"/>
      <c r="H137" s="105"/>
      <c r="I137" s="105"/>
      <c r="J137" s="105"/>
      <c r="K137" s="105"/>
      <c r="L137" s="105"/>
      <c r="M137" s="105"/>
    </row>
    <row r="138" spans="1:13" x14ac:dyDescent="0.25">
      <c r="A138" s="105"/>
      <c r="B138" s="105"/>
      <c r="C138" s="105"/>
      <c r="D138" s="106"/>
      <c r="E138" s="86"/>
      <c r="F138" s="105"/>
      <c r="G138" s="105"/>
      <c r="H138" s="105"/>
      <c r="I138" s="105"/>
      <c r="J138" s="105"/>
      <c r="K138" s="105"/>
      <c r="L138" s="105"/>
      <c r="M138" s="105"/>
    </row>
    <row r="139" spans="1:13" x14ac:dyDescent="0.25">
      <c r="A139" s="105"/>
      <c r="B139" s="105"/>
      <c r="C139" s="105"/>
      <c r="D139" s="106"/>
      <c r="E139" s="86"/>
      <c r="F139" s="105"/>
      <c r="G139" s="105"/>
      <c r="H139" s="105"/>
      <c r="I139" s="105"/>
      <c r="J139" s="105"/>
      <c r="K139" s="105"/>
      <c r="L139" s="105"/>
      <c r="M139" s="105"/>
    </row>
    <row r="140" spans="1:13" x14ac:dyDescent="0.25">
      <c r="A140" s="105"/>
      <c r="B140" s="105"/>
      <c r="C140" s="105"/>
      <c r="D140" s="106"/>
      <c r="E140" s="86"/>
      <c r="F140" s="105"/>
      <c r="G140" s="105"/>
      <c r="H140" s="105"/>
      <c r="I140" s="105"/>
      <c r="J140" s="105"/>
      <c r="K140" s="105"/>
      <c r="L140" s="105"/>
      <c r="M140" s="105"/>
    </row>
    <row r="141" spans="1:13" x14ac:dyDescent="0.25">
      <c r="A141" s="105"/>
      <c r="B141" s="105"/>
      <c r="C141" s="105"/>
      <c r="D141" s="106"/>
      <c r="E141" s="86"/>
      <c r="F141" s="105"/>
      <c r="G141" s="105"/>
      <c r="H141" s="105"/>
      <c r="I141" s="105"/>
      <c r="J141" s="105"/>
      <c r="K141" s="105"/>
      <c r="L141" s="105"/>
      <c r="M141" s="105"/>
    </row>
    <row r="142" spans="1:13" x14ac:dyDescent="0.25">
      <c r="A142" s="105"/>
      <c r="B142" s="105"/>
      <c r="C142" s="105"/>
      <c r="D142" s="106"/>
      <c r="E142" s="86"/>
      <c r="F142" s="105"/>
      <c r="G142" s="105"/>
      <c r="H142" s="105"/>
      <c r="I142" s="105"/>
      <c r="J142" s="105"/>
      <c r="K142" s="105"/>
      <c r="L142" s="105"/>
      <c r="M142" s="105"/>
    </row>
    <row r="143" spans="1:13" x14ac:dyDescent="0.25">
      <c r="A143" s="105"/>
      <c r="B143" s="105"/>
      <c r="C143" s="105"/>
      <c r="D143" s="106"/>
      <c r="E143" s="86"/>
      <c r="F143" s="105"/>
      <c r="G143" s="105"/>
      <c r="H143" s="105"/>
      <c r="I143" s="105"/>
      <c r="J143" s="105"/>
      <c r="K143" s="105"/>
      <c r="L143" s="105"/>
      <c r="M143" s="105"/>
    </row>
    <row r="144" spans="1:13" x14ac:dyDescent="0.25">
      <c r="A144" s="105"/>
      <c r="B144" s="105"/>
      <c r="C144" s="105"/>
      <c r="D144" s="106"/>
      <c r="E144" s="86"/>
      <c r="F144" s="105"/>
      <c r="G144" s="105"/>
      <c r="H144" s="105"/>
      <c r="I144" s="105"/>
      <c r="J144" s="105"/>
      <c r="K144" s="105"/>
      <c r="L144" s="105"/>
      <c r="M144" s="105"/>
    </row>
    <row r="145" spans="1:13" x14ac:dyDescent="0.25">
      <c r="A145" s="105"/>
      <c r="B145" s="105"/>
      <c r="C145" s="105"/>
      <c r="D145" s="106"/>
      <c r="E145" s="86"/>
      <c r="F145" s="105"/>
      <c r="G145" s="105"/>
      <c r="H145" s="105"/>
      <c r="I145" s="105"/>
      <c r="J145" s="105"/>
      <c r="K145" s="105"/>
      <c r="L145" s="105"/>
      <c r="M145" s="105"/>
    </row>
    <row r="146" spans="1:13" x14ac:dyDescent="0.25">
      <c r="A146" s="105"/>
      <c r="B146" s="105"/>
      <c r="C146" s="105"/>
      <c r="D146" s="106"/>
      <c r="E146" s="86"/>
      <c r="F146" s="105"/>
      <c r="G146" s="105"/>
      <c r="H146" s="105"/>
      <c r="I146" s="105"/>
      <c r="J146" s="105"/>
      <c r="K146" s="105"/>
      <c r="L146" s="105"/>
      <c r="M146" s="105"/>
    </row>
    <row r="147" spans="1:13" x14ac:dyDescent="0.25">
      <c r="A147" s="105"/>
      <c r="B147" s="105"/>
      <c r="C147" s="105"/>
      <c r="D147" s="106"/>
      <c r="E147" s="86"/>
      <c r="F147" s="105"/>
      <c r="G147" s="105"/>
      <c r="H147" s="105"/>
      <c r="I147" s="105"/>
      <c r="J147" s="105"/>
      <c r="K147" s="105"/>
      <c r="L147" s="105"/>
      <c r="M147" s="105"/>
    </row>
    <row r="148" spans="1:13" x14ac:dyDescent="0.25">
      <c r="A148" s="105"/>
      <c r="B148" s="105"/>
      <c r="C148" s="105"/>
      <c r="D148" s="106"/>
      <c r="E148" s="86"/>
      <c r="F148" s="105"/>
      <c r="G148" s="105"/>
      <c r="H148" s="105"/>
      <c r="I148" s="105"/>
      <c r="J148" s="105"/>
      <c r="K148" s="105"/>
      <c r="L148" s="105"/>
      <c r="M148" s="105"/>
    </row>
    <row r="149" spans="1:13" x14ac:dyDescent="0.25">
      <c r="A149" s="105"/>
      <c r="B149" s="105"/>
      <c r="C149" s="105"/>
      <c r="D149" s="106"/>
      <c r="E149" s="86"/>
      <c r="F149" s="105"/>
      <c r="G149" s="105"/>
      <c r="H149" s="105"/>
      <c r="I149" s="105"/>
      <c r="J149" s="105"/>
      <c r="K149" s="105"/>
      <c r="L149" s="105"/>
      <c r="M149" s="105"/>
    </row>
    <row r="150" spans="1:13" x14ac:dyDescent="0.25">
      <c r="A150" s="105"/>
      <c r="B150" s="105"/>
      <c r="C150" s="105"/>
      <c r="D150" s="106"/>
      <c r="E150" s="86"/>
      <c r="F150" s="105"/>
      <c r="G150" s="105"/>
      <c r="H150" s="105"/>
      <c r="I150" s="105"/>
      <c r="J150" s="105"/>
      <c r="K150" s="105"/>
      <c r="L150" s="105"/>
      <c r="M150" s="105"/>
    </row>
    <row r="151" spans="1:13" x14ac:dyDescent="0.25">
      <c r="A151" s="105"/>
      <c r="B151" s="105"/>
      <c r="C151" s="105"/>
      <c r="D151" s="106"/>
      <c r="E151" s="86"/>
      <c r="F151" s="105"/>
      <c r="G151" s="105"/>
      <c r="H151" s="105"/>
      <c r="I151" s="105"/>
      <c r="J151" s="105"/>
      <c r="K151" s="105"/>
      <c r="L151" s="105"/>
      <c r="M151" s="105"/>
    </row>
    <row r="152" spans="1:13" x14ac:dyDescent="0.25">
      <c r="A152" s="105"/>
      <c r="B152" s="105"/>
      <c r="C152" s="105"/>
      <c r="D152" s="106"/>
      <c r="E152" s="86"/>
      <c r="F152" s="105"/>
      <c r="G152" s="105"/>
      <c r="H152" s="105"/>
      <c r="I152" s="105"/>
      <c r="J152" s="105"/>
      <c r="K152" s="105"/>
      <c r="L152" s="105"/>
      <c r="M152" s="105"/>
    </row>
    <row r="153" spans="1:13" x14ac:dyDescent="0.25">
      <c r="A153" s="105"/>
      <c r="B153" s="105"/>
      <c r="C153" s="105"/>
      <c r="D153" s="106"/>
      <c r="E153" s="86"/>
      <c r="F153" s="105"/>
      <c r="G153" s="105"/>
      <c r="H153" s="105"/>
      <c r="I153" s="105"/>
      <c r="J153" s="105"/>
      <c r="K153" s="105"/>
      <c r="L153" s="105"/>
      <c r="M153" s="105"/>
    </row>
    <row r="154" spans="1:13" x14ac:dyDescent="0.25">
      <c r="A154" s="105"/>
      <c r="B154" s="105"/>
      <c r="C154" s="105"/>
      <c r="D154" s="106"/>
      <c r="E154" s="86"/>
      <c r="F154" s="105"/>
      <c r="G154" s="105"/>
      <c r="H154" s="105"/>
      <c r="I154" s="105"/>
      <c r="J154" s="105"/>
      <c r="K154" s="105"/>
      <c r="L154" s="105"/>
      <c r="M154" s="105"/>
    </row>
    <row r="155" spans="1:13" x14ac:dyDescent="0.25">
      <c r="A155" s="105"/>
      <c r="B155" s="105"/>
      <c r="C155" s="105"/>
      <c r="D155" s="106"/>
      <c r="E155" s="86"/>
      <c r="F155" s="105"/>
      <c r="G155" s="105"/>
      <c r="H155" s="105"/>
      <c r="I155" s="105"/>
      <c r="J155" s="105"/>
      <c r="K155" s="105"/>
      <c r="L155" s="105"/>
      <c r="M155" s="105"/>
    </row>
    <row r="156" spans="1:13" x14ac:dyDescent="0.25">
      <c r="A156" s="105"/>
      <c r="B156" s="105"/>
      <c r="C156" s="105"/>
      <c r="D156" s="106"/>
      <c r="E156" s="86"/>
      <c r="F156" s="105"/>
      <c r="G156" s="105"/>
      <c r="H156" s="105"/>
      <c r="I156" s="105"/>
      <c r="J156" s="105"/>
      <c r="K156" s="105"/>
      <c r="L156" s="105"/>
      <c r="M156" s="105"/>
    </row>
    <row r="157" spans="1:13" x14ac:dyDescent="0.25">
      <c r="A157" s="105"/>
      <c r="B157" s="105"/>
      <c r="C157" s="105"/>
      <c r="D157" s="106"/>
      <c r="E157" s="86"/>
      <c r="F157" s="105"/>
      <c r="G157" s="105"/>
      <c r="H157" s="105"/>
      <c r="I157" s="105"/>
      <c r="J157" s="105"/>
      <c r="K157" s="105"/>
      <c r="L157" s="105"/>
      <c r="M157" s="105"/>
    </row>
    <row r="158" spans="1:13" x14ac:dyDescent="0.25">
      <c r="A158" s="105"/>
      <c r="B158" s="105"/>
      <c r="C158" s="105"/>
      <c r="D158" s="106"/>
      <c r="E158" s="86"/>
      <c r="F158" s="105"/>
      <c r="G158" s="105"/>
      <c r="H158" s="105"/>
      <c r="I158" s="105"/>
      <c r="J158" s="105"/>
      <c r="K158" s="105"/>
      <c r="L158" s="105"/>
      <c r="M158" s="105"/>
    </row>
    <row r="159" spans="1:13" x14ac:dyDescent="0.25">
      <c r="A159" s="105"/>
      <c r="B159" s="105"/>
      <c r="C159" s="105"/>
      <c r="D159" s="106"/>
      <c r="E159" s="86"/>
      <c r="F159" s="105"/>
      <c r="G159" s="105"/>
      <c r="H159" s="105"/>
      <c r="I159" s="105"/>
      <c r="J159" s="105"/>
      <c r="K159" s="105"/>
      <c r="L159" s="105"/>
      <c r="M159" s="105"/>
    </row>
    <row r="160" spans="1:13" x14ac:dyDescent="0.25">
      <c r="A160" s="105"/>
      <c r="B160" s="105"/>
      <c r="C160" s="105"/>
      <c r="D160" s="106"/>
      <c r="E160" s="86"/>
      <c r="F160" s="105"/>
      <c r="G160" s="105"/>
      <c r="H160" s="105"/>
      <c r="I160" s="105"/>
      <c r="J160" s="105"/>
      <c r="K160" s="105"/>
      <c r="L160" s="105"/>
      <c r="M160" s="105"/>
    </row>
    <row r="161" spans="1:13" x14ac:dyDescent="0.25">
      <c r="A161" s="105"/>
      <c r="B161" s="105"/>
      <c r="C161" s="105"/>
      <c r="D161" s="106"/>
      <c r="E161" s="86"/>
      <c r="F161" s="105"/>
      <c r="G161" s="105"/>
      <c r="H161" s="105"/>
      <c r="I161" s="105"/>
      <c r="J161" s="105"/>
      <c r="K161" s="105"/>
      <c r="L161" s="105"/>
      <c r="M161" s="105"/>
    </row>
    <row r="162" spans="1:13" x14ac:dyDescent="0.25">
      <c r="A162" s="105"/>
      <c r="B162" s="105"/>
      <c r="C162" s="105"/>
      <c r="D162" s="106"/>
      <c r="E162" s="86"/>
      <c r="F162" s="105"/>
      <c r="G162" s="105"/>
      <c r="H162" s="105"/>
      <c r="I162" s="105"/>
      <c r="J162" s="105"/>
      <c r="K162" s="105"/>
      <c r="L162" s="105"/>
      <c r="M162" s="105"/>
    </row>
    <row r="163" spans="1:13" x14ac:dyDescent="0.25">
      <c r="A163" s="105"/>
      <c r="B163" s="105"/>
      <c r="C163" s="105"/>
      <c r="D163" s="106"/>
      <c r="E163" s="86"/>
      <c r="F163" s="105"/>
      <c r="G163" s="105"/>
      <c r="H163" s="105"/>
      <c r="I163" s="105"/>
      <c r="J163" s="105"/>
      <c r="K163" s="105"/>
      <c r="L163" s="105"/>
      <c r="M163" s="105"/>
    </row>
    <row r="164" spans="1:13" x14ac:dyDescent="0.25">
      <c r="A164" s="105"/>
      <c r="B164" s="105"/>
      <c r="C164" s="105"/>
      <c r="D164" s="106"/>
      <c r="E164" s="86"/>
      <c r="F164" s="105"/>
      <c r="G164" s="105"/>
      <c r="H164" s="105"/>
      <c r="I164" s="105"/>
      <c r="J164" s="105"/>
      <c r="K164" s="105"/>
      <c r="L164" s="105"/>
      <c r="M164" s="105"/>
    </row>
    <row r="165" spans="1:13" x14ac:dyDescent="0.25">
      <c r="A165" s="105"/>
      <c r="B165" s="105"/>
      <c r="C165" s="105"/>
      <c r="D165" s="106"/>
      <c r="E165" s="86"/>
      <c r="F165" s="105"/>
      <c r="G165" s="105"/>
      <c r="H165" s="105"/>
      <c r="I165" s="105"/>
      <c r="J165" s="105"/>
      <c r="K165" s="105"/>
      <c r="L165" s="105"/>
      <c r="M165" s="105"/>
    </row>
    <row r="166" spans="1:13" x14ac:dyDescent="0.25">
      <c r="A166" s="105"/>
      <c r="B166" s="105"/>
      <c r="C166" s="105"/>
      <c r="D166" s="106"/>
      <c r="E166" s="86"/>
      <c r="F166" s="105"/>
      <c r="G166" s="105"/>
      <c r="H166" s="105"/>
      <c r="I166" s="105"/>
      <c r="J166" s="105"/>
      <c r="K166" s="105"/>
      <c r="L166" s="105"/>
      <c r="M166" s="105"/>
    </row>
    <row r="167" spans="1:13" x14ac:dyDescent="0.25">
      <c r="A167" s="105"/>
      <c r="B167" s="105"/>
      <c r="C167" s="105"/>
      <c r="D167" s="106"/>
      <c r="E167" s="86"/>
      <c r="F167" s="105"/>
      <c r="G167" s="105"/>
      <c r="H167" s="105"/>
      <c r="I167" s="105"/>
      <c r="J167" s="105"/>
      <c r="K167" s="105"/>
      <c r="L167" s="105"/>
      <c r="M167" s="105"/>
    </row>
    <row r="168" spans="1:13" x14ac:dyDescent="0.25">
      <c r="A168" s="105"/>
      <c r="B168" s="105"/>
      <c r="C168" s="105"/>
      <c r="D168" s="106"/>
      <c r="E168" s="86"/>
      <c r="F168" s="105"/>
      <c r="G168" s="105"/>
      <c r="H168" s="105"/>
      <c r="I168" s="105"/>
      <c r="J168" s="105"/>
      <c r="K168" s="105"/>
      <c r="L168" s="105"/>
      <c r="M168" s="105"/>
    </row>
    <row r="169" spans="1:13" x14ac:dyDescent="0.25">
      <c r="A169" s="105"/>
      <c r="B169" s="105"/>
      <c r="C169" s="105"/>
      <c r="D169" s="106"/>
      <c r="E169" s="86"/>
      <c r="F169" s="105"/>
      <c r="G169" s="105"/>
      <c r="H169" s="105"/>
      <c r="I169" s="105"/>
      <c r="J169" s="105"/>
      <c r="K169" s="105"/>
      <c r="L169" s="105"/>
      <c r="M169" s="105"/>
    </row>
    <row r="170" spans="1:13" x14ac:dyDescent="0.25">
      <c r="A170" s="105"/>
      <c r="B170" s="105"/>
      <c r="C170" s="105"/>
      <c r="D170" s="106"/>
      <c r="E170" s="86"/>
      <c r="F170" s="105"/>
      <c r="G170" s="105"/>
      <c r="H170" s="105"/>
      <c r="I170" s="105"/>
      <c r="J170" s="105"/>
      <c r="K170" s="105"/>
      <c r="L170" s="105"/>
      <c r="M170" s="105"/>
    </row>
    <row r="171" spans="1:13" x14ac:dyDescent="0.25">
      <c r="A171" s="105"/>
      <c r="B171" s="105"/>
      <c r="C171" s="105"/>
      <c r="D171" s="106"/>
      <c r="E171" s="86"/>
      <c r="F171" s="105"/>
      <c r="G171" s="105"/>
      <c r="H171" s="105"/>
      <c r="I171" s="105"/>
      <c r="J171" s="105"/>
      <c r="K171" s="105"/>
      <c r="L171" s="105"/>
      <c r="M171" s="105"/>
    </row>
    <row r="172" spans="1:13" x14ac:dyDescent="0.25">
      <c r="A172" s="105"/>
      <c r="B172" s="105"/>
      <c r="C172" s="105"/>
      <c r="D172" s="106"/>
      <c r="E172" s="86"/>
      <c r="F172" s="105"/>
      <c r="G172" s="105"/>
      <c r="H172" s="105"/>
      <c r="I172" s="105"/>
      <c r="J172" s="105"/>
      <c r="K172" s="105"/>
      <c r="L172" s="105"/>
      <c r="M172" s="105"/>
    </row>
    <row r="173" spans="1:13" x14ac:dyDescent="0.25">
      <c r="A173" s="105"/>
      <c r="B173" s="105"/>
      <c r="C173" s="105"/>
      <c r="D173" s="106"/>
      <c r="E173" s="86"/>
      <c r="F173" s="105"/>
      <c r="G173" s="105"/>
      <c r="H173" s="105"/>
      <c r="I173" s="105"/>
      <c r="J173" s="105"/>
      <c r="K173" s="105"/>
      <c r="L173" s="105"/>
      <c r="M173" s="105"/>
    </row>
    <row r="174" spans="1:13" x14ac:dyDescent="0.25">
      <c r="A174" s="105"/>
      <c r="B174" s="105"/>
      <c r="C174" s="105"/>
      <c r="D174" s="106"/>
      <c r="E174" s="86"/>
      <c r="F174" s="105"/>
      <c r="G174" s="105"/>
      <c r="H174" s="105"/>
      <c r="I174" s="105"/>
      <c r="J174" s="105"/>
      <c r="K174" s="105"/>
      <c r="L174" s="105"/>
      <c r="M174" s="105"/>
    </row>
    <row r="175" spans="1:13" x14ac:dyDescent="0.25">
      <c r="A175" s="105"/>
      <c r="B175" s="105"/>
      <c r="C175" s="105"/>
      <c r="D175" s="106"/>
      <c r="E175" s="86"/>
      <c r="F175" s="105"/>
      <c r="G175" s="105"/>
      <c r="H175" s="105"/>
      <c r="I175" s="105"/>
      <c r="J175" s="105"/>
      <c r="K175" s="105"/>
      <c r="L175" s="105"/>
      <c r="M175" s="105"/>
    </row>
    <row r="176" spans="1:13" x14ac:dyDescent="0.25">
      <c r="A176" s="105"/>
      <c r="B176" s="105"/>
      <c r="C176" s="105"/>
      <c r="D176" s="106"/>
      <c r="E176" s="86"/>
      <c r="F176" s="105"/>
      <c r="G176" s="105"/>
      <c r="H176" s="105"/>
      <c r="I176" s="105"/>
      <c r="J176" s="105"/>
      <c r="K176" s="105"/>
      <c r="L176" s="105"/>
      <c r="M176" s="105"/>
    </row>
    <row r="177" spans="1:13" x14ac:dyDescent="0.25">
      <c r="A177" s="105"/>
      <c r="B177" s="105"/>
      <c r="C177" s="105"/>
      <c r="D177" s="106"/>
      <c r="E177" s="86"/>
      <c r="F177" s="105"/>
      <c r="G177" s="105"/>
      <c r="H177" s="105"/>
      <c r="I177" s="105"/>
      <c r="J177" s="105"/>
      <c r="K177" s="105"/>
      <c r="L177" s="105"/>
      <c r="M177" s="105"/>
    </row>
    <row r="178" spans="1:13" x14ac:dyDescent="0.25">
      <c r="A178" s="105"/>
      <c r="B178" s="105"/>
      <c r="C178" s="105"/>
      <c r="D178" s="106"/>
      <c r="E178" s="86"/>
      <c r="F178" s="105"/>
      <c r="G178" s="105"/>
      <c r="H178" s="105"/>
      <c r="I178" s="105"/>
      <c r="J178" s="105"/>
      <c r="K178" s="105"/>
      <c r="L178" s="105"/>
      <c r="M178" s="105"/>
    </row>
    <row r="179" spans="1:13" x14ac:dyDescent="0.25">
      <c r="A179" s="105"/>
      <c r="B179" s="105"/>
      <c r="C179" s="105"/>
      <c r="D179" s="106"/>
      <c r="E179" s="86"/>
      <c r="F179" s="105"/>
      <c r="G179" s="105"/>
      <c r="H179" s="105"/>
      <c r="I179" s="105"/>
      <c r="J179" s="105"/>
      <c r="K179" s="105"/>
      <c r="L179" s="105"/>
      <c r="M179" s="105"/>
    </row>
    <row r="180" spans="1:13" x14ac:dyDescent="0.25">
      <c r="A180" s="105"/>
      <c r="B180" s="105"/>
      <c r="C180" s="105"/>
      <c r="D180" s="106"/>
      <c r="E180" s="86"/>
      <c r="F180" s="105"/>
      <c r="G180" s="105"/>
      <c r="H180" s="105"/>
      <c r="I180" s="105"/>
      <c r="J180" s="105"/>
      <c r="K180" s="105"/>
      <c r="L180" s="105"/>
      <c r="M180" s="105"/>
    </row>
    <row r="181" spans="1:13" x14ac:dyDescent="0.25">
      <c r="A181" s="105"/>
      <c r="B181" s="105"/>
      <c r="C181" s="105"/>
      <c r="D181" s="106"/>
      <c r="E181" s="86"/>
      <c r="F181" s="105"/>
      <c r="G181" s="105"/>
      <c r="H181" s="105"/>
      <c r="I181" s="105"/>
      <c r="J181" s="105"/>
      <c r="K181" s="105"/>
      <c r="L181" s="105"/>
      <c r="M181" s="105"/>
    </row>
    <row r="182" spans="1:13" x14ac:dyDescent="0.25">
      <c r="A182" s="105"/>
      <c r="B182" s="105"/>
      <c r="C182" s="105"/>
      <c r="D182" s="106"/>
      <c r="E182" s="86"/>
      <c r="F182" s="105"/>
      <c r="G182" s="105"/>
      <c r="H182" s="105"/>
      <c r="I182" s="105"/>
      <c r="J182" s="105"/>
      <c r="K182" s="105"/>
      <c r="L182" s="105"/>
      <c r="M182" s="105"/>
    </row>
    <row r="183" spans="1:13" x14ac:dyDescent="0.25">
      <c r="A183" s="105"/>
      <c r="B183" s="105"/>
      <c r="C183" s="105"/>
      <c r="D183" s="106"/>
      <c r="E183" s="86"/>
      <c r="F183" s="105"/>
      <c r="G183" s="105"/>
      <c r="H183" s="105"/>
      <c r="I183" s="105"/>
      <c r="J183" s="105"/>
      <c r="K183" s="105"/>
      <c r="L183" s="105"/>
      <c r="M183" s="105"/>
    </row>
    <row r="184" spans="1:13" x14ac:dyDescent="0.25">
      <c r="A184" s="105"/>
      <c r="B184" s="105"/>
      <c r="C184" s="105"/>
      <c r="D184" s="106"/>
      <c r="E184" s="86"/>
      <c r="F184" s="105"/>
      <c r="G184" s="105"/>
      <c r="H184" s="105"/>
      <c r="I184" s="105"/>
      <c r="J184" s="105"/>
      <c r="K184" s="105"/>
      <c r="L184" s="105"/>
      <c r="M184" s="105"/>
    </row>
    <row r="185" spans="1:13" x14ac:dyDescent="0.25">
      <c r="A185" s="105"/>
      <c r="B185" s="105"/>
      <c r="C185" s="105"/>
      <c r="D185" s="106"/>
      <c r="E185" s="86"/>
      <c r="F185" s="105"/>
      <c r="G185" s="105"/>
      <c r="H185" s="105"/>
      <c r="I185" s="105"/>
      <c r="J185" s="105"/>
      <c r="K185" s="105"/>
      <c r="L185" s="105"/>
      <c r="M185" s="105"/>
    </row>
    <row r="186" spans="1:13" x14ac:dyDescent="0.25">
      <c r="A186" s="105"/>
      <c r="B186" s="105"/>
      <c r="C186" s="105"/>
      <c r="D186" s="106"/>
      <c r="E186" s="105"/>
      <c r="F186" s="105"/>
      <c r="G186" s="105"/>
      <c r="H186" s="105"/>
      <c r="I186" s="105"/>
      <c r="J186" s="105"/>
      <c r="K186" s="105"/>
      <c r="L186" s="105"/>
      <c r="M186" s="105"/>
    </row>
    <row r="187" spans="1:13" x14ac:dyDescent="0.25">
      <c r="A187" s="105"/>
      <c r="B187" s="105"/>
      <c r="C187" s="105"/>
      <c r="D187" s="106"/>
      <c r="E187" s="105"/>
      <c r="F187" s="105"/>
      <c r="G187" s="105"/>
      <c r="H187" s="105"/>
      <c r="I187" s="105"/>
      <c r="J187" s="105"/>
      <c r="K187" s="105"/>
      <c r="L187" s="105"/>
      <c r="M187" s="105"/>
    </row>
    <row r="188" spans="1:13" x14ac:dyDescent="0.25">
      <c r="A188" s="105"/>
      <c r="B188" s="105"/>
      <c r="C188" s="105"/>
      <c r="D188" s="106"/>
      <c r="E188" s="105"/>
      <c r="F188" s="105"/>
      <c r="G188" s="105"/>
      <c r="H188" s="105"/>
      <c r="I188" s="105"/>
      <c r="J188" s="105"/>
      <c r="K188" s="105"/>
      <c r="L188" s="105"/>
      <c r="M188" s="105"/>
    </row>
    <row r="189" spans="1:13" x14ac:dyDescent="0.25">
      <c r="A189" s="105"/>
      <c r="B189" s="105"/>
      <c r="C189" s="105"/>
      <c r="D189" s="106"/>
      <c r="E189" s="105"/>
      <c r="F189" s="105"/>
      <c r="G189" s="105"/>
      <c r="H189" s="105"/>
      <c r="I189" s="105"/>
      <c r="J189" s="105"/>
      <c r="K189" s="105"/>
      <c r="L189" s="105"/>
      <c r="M189" s="105"/>
    </row>
    <row r="190" spans="1:13" x14ac:dyDescent="0.25">
      <c r="A190" s="105"/>
      <c r="B190" s="105"/>
      <c r="C190" s="105"/>
      <c r="D190" s="106"/>
      <c r="E190" s="105"/>
      <c r="F190" s="105"/>
      <c r="G190" s="105"/>
      <c r="H190" s="105"/>
      <c r="I190" s="105"/>
      <c r="J190" s="105"/>
      <c r="K190" s="105"/>
      <c r="L190" s="105"/>
      <c r="M190" s="105"/>
    </row>
    <row r="191" spans="1:13" x14ac:dyDescent="0.25">
      <c r="A191" s="105"/>
      <c r="B191" s="105"/>
      <c r="C191" s="105"/>
      <c r="D191" s="106"/>
      <c r="E191" s="105"/>
      <c r="F191" s="105"/>
      <c r="G191" s="105"/>
      <c r="H191" s="105"/>
      <c r="I191" s="105"/>
      <c r="J191" s="105"/>
      <c r="K191" s="105"/>
      <c r="L191" s="105"/>
      <c r="M191" s="105"/>
    </row>
    <row r="192" spans="1:13" x14ac:dyDescent="0.25">
      <c r="A192" s="105"/>
      <c r="B192" s="105"/>
      <c r="C192" s="105"/>
      <c r="D192" s="106"/>
      <c r="E192" s="105"/>
      <c r="F192" s="105"/>
      <c r="G192" s="105"/>
      <c r="H192" s="105"/>
      <c r="I192" s="105"/>
      <c r="J192" s="105"/>
      <c r="K192" s="105"/>
      <c r="L192" s="105"/>
      <c r="M192" s="105"/>
    </row>
    <row r="193" spans="1:13" x14ac:dyDescent="0.25">
      <c r="A193" s="105"/>
      <c r="B193" s="105"/>
      <c r="C193" s="105"/>
      <c r="D193" s="106"/>
      <c r="E193" s="105"/>
      <c r="F193" s="105"/>
      <c r="G193" s="105"/>
      <c r="H193" s="105"/>
      <c r="I193" s="105"/>
      <c r="J193" s="105"/>
      <c r="K193" s="105"/>
      <c r="L193" s="105"/>
      <c r="M193" s="105"/>
    </row>
    <row r="194" spans="1:13" x14ac:dyDescent="0.25">
      <c r="A194" s="105"/>
      <c r="B194" s="105"/>
      <c r="C194" s="105"/>
      <c r="D194" s="106"/>
      <c r="E194" s="105"/>
      <c r="F194" s="105"/>
      <c r="G194" s="105"/>
      <c r="H194" s="105"/>
      <c r="I194" s="105"/>
      <c r="J194" s="105"/>
      <c r="K194" s="105"/>
      <c r="L194" s="105"/>
      <c r="M194" s="105"/>
    </row>
    <row r="195" spans="1:13" x14ac:dyDescent="0.25">
      <c r="A195" s="105"/>
      <c r="B195" s="105"/>
      <c r="C195" s="105"/>
      <c r="D195" s="106"/>
      <c r="E195" s="105"/>
      <c r="F195" s="105"/>
      <c r="G195" s="105"/>
      <c r="H195" s="105"/>
      <c r="I195" s="105"/>
      <c r="J195" s="105"/>
      <c r="K195" s="105"/>
      <c r="L195" s="105"/>
      <c r="M195" s="105"/>
    </row>
    <row r="196" spans="1:13" x14ac:dyDescent="0.25">
      <c r="A196" s="105"/>
      <c r="B196" s="105"/>
      <c r="C196" s="105"/>
      <c r="D196" s="106"/>
      <c r="E196" s="105"/>
      <c r="F196" s="105"/>
      <c r="G196" s="105"/>
      <c r="H196" s="105"/>
      <c r="I196" s="105"/>
      <c r="J196" s="105"/>
      <c r="K196" s="105"/>
      <c r="L196" s="105"/>
      <c r="M196" s="105"/>
    </row>
    <row r="197" spans="1:13" x14ac:dyDescent="0.25">
      <c r="A197" s="105"/>
      <c r="B197" s="105"/>
      <c r="C197" s="105"/>
      <c r="D197" s="106"/>
      <c r="E197" s="105"/>
      <c r="F197" s="105"/>
      <c r="G197" s="105"/>
      <c r="H197" s="105"/>
      <c r="I197" s="105"/>
      <c r="J197" s="105"/>
      <c r="K197" s="105"/>
      <c r="L197" s="105"/>
      <c r="M197" s="105"/>
    </row>
    <row r="198" spans="1:13" x14ac:dyDescent="0.25">
      <c r="A198" s="105"/>
      <c r="B198" s="105"/>
      <c r="C198" s="105"/>
      <c r="D198" s="106"/>
      <c r="E198" s="105"/>
      <c r="F198" s="105"/>
      <c r="G198" s="105"/>
      <c r="H198" s="105"/>
      <c r="I198" s="105"/>
      <c r="J198" s="105"/>
      <c r="K198" s="105"/>
      <c r="L198" s="105"/>
      <c r="M198" s="105"/>
    </row>
    <row r="199" spans="1:13" x14ac:dyDescent="0.25">
      <c r="A199" s="105"/>
      <c r="B199" s="105"/>
      <c r="C199" s="105"/>
      <c r="D199" s="106"/>
      <c r="E199" s="105"/>
      <c r="F199" s="105"/>
      <c r="G199" s="105"/>
      <c r="H199" s="105"/>
      <c r="I199" s="105"/>
      <c r="J199" s="105"/>
      <c r="K199" s="105"/>
      <c r="L199" s="105"/>
      <c r="M199" s="105"/>
    </row>
  </sheetData>
  <mergeCells count="9">
    <mergeCell ref="B16:F16"/>
    <mergeCell ref="B15:F15"/>
    <mergeCell ref="B61:B66"/>
    <mergeCell ref="B19:B24"/>
    <mergeCell ref="B54:B59"/>
    <mergeCell ref="B33:B38"/>
    <mergeCell ref="B47:B52"/>
    <mergeCell ref="B40:B45"/>
    <mergeCell ref="B26:B3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 tint="-4.9989318521683403E-2"/>
  </sheetPr>
  <dimension ref="B2:F36"/>
  <sheetViews>
    <sheetView showGridLines="0" zoomScale="130" zoomScaleNormal="130" workbookViewId="0">
      <selection activeCell="D30" sqref="D30"/>
    </sheetView>
  </sheetViews>
  <sheetFormatPr defaultRowHeight="15" x14ac:dyDescent="0.25"/>
  <cols>
    <col min="1" max="1" width="9.140625" style="31" customWidth="1"/>
    <col min="2" max="2" width="40" style="31" customWidth="1"/>
    <col min="3" max="3" width="10" style="31" customWidth="1"/>
    <col min="4" max="4" width="11" style="31" customWidth="1"/>
    <col min="5" max="5" width="10" style="31" customWidth="1"/>
    <col min="6" max="6" width="65" style="31" customWidth="1"/>
    <col min="7" max="10" width="9.140625" style="31" customWidth="1"/>
    <col min="11" max="16384" width="9.140625" style="31"/>
  </cols>
  <sheetData>
    <row r="2" spans="2:6" ht="19.5" customHeight="1" x14ac:dyDescent="0.3">
      <c r="B2" s="32" t="s">
        <v>248</v>
      </c>
    </row>
    <row r="3" spans="2:6" x14ac:dyDescent="0.25">
      <c r="B3" s="199" t="s">
        <v>249</v>
      </c>
      <c r="C3" s="200"/>
      <c r="D3" s="200"/>
      <c r="E3" s="200"/>
      <c r="F3" s="200"/>
    </row>
    <row r="5" spans="2:6" x14ac:dyDescent="0.25">
      <c r="B5" s="64" t="s">
        <v>220</v>
      </c>
      <c r="C5" s="64" t="s">
        <v>221</v>
      </c>
      <c r="D5" s="64" t="s">
        <v>250</v>
      </c>
      <c r="E5" s="64" t="s">
        <v>251</v>
      </c>
      <c r="F5" s="64" t="s">
        <v>252</v>
      </c>
    </row>
    <row r="6" spans="2:6" x14ac:dyDescent="0.25">
      <c r="B6" s="30" t="s">
        <v>253</v>
      </c>
      <c r="C6" s="67">
        <v>1</v>
      </c>
      <c r="D6" s="67">
        <f>SUM('Allocation - Base'!H6:H12)</f>
        <v>1</v>
      </c>
      <c r="E6" s="57" t="str">
        <f>IF(ABS(D6-C6)&lt;0.0005,"OK","BREACH")</f>
        <v>OK</v>
      </c>
      <c r="F6" s="65" t="s">
        <v>254</v>
      </c>
    </row>
    <row r="7" spans="2:6" x14ac:dyDescent="0.25">
      <c r="B7" s="30" t="s">
        <v>255</v>
      </c>
      <c r="C7" s="67">
        <v>0.4</v>
      </c>
      <c r="D7" s="67">
        <f>MAX('Allocation - Base'!H6:H12)</f>
        <v>0.3</v>
      </c>
      <c r="E7" s="57" t="str">
        <f t="shared" ref="E7:E19" si="0">IF(D7&lt;=C7,"OK","BREACH")</f>
        <v>OK</v>
      </c>
      <c r="F7" s="65" t="s">
        <v>256</v>
      </c>
    </row>
    <row r="8" spans="2:6" x14ac:dyDescent="0.25">
      <c r="B8" s="30" t="s">
        <v>257</v>
      </c>
      <c r="C8" s="67">
        <v>0.4</v>
      </c>
      <c r="D8" s="67">
        <f>SUMIF('Allocation - Base'!$C$6:$C$12,"Aave",'Allocation - Base'!$H$6:$H$12)</f>
        <v>0.3</v>
      </c>
      <c r="E8" s="57" t="str">
        <f t="shared" si="0"/>
        <v>OK</v>
      </c>
      <c r="F8" s="65" t="s">
        <v>258</v>
      </c>
    </row>
    <row r="9" spans="2:6" x14ac:dyDescent="0.25">
      <c r="B9" s="30" t="s">
        <v>259</v>
      </c>
      <c r="C9" s="67">
        <v>0.25</v>
      </c>
      <c r="D9" s="67">
        <f>SUMIF('Allocation - Base'!$C$6:$C$12,"Sentora",'Allocation - Base'!$H$6:$H$12)</f>
        <v>0</v>
      </c>
      <c r="E9" s="57" t="str">
        <f t="shared" si="0"/>
        <v>OK</v>
      </c>
      <c r="F9" s="65" t="s">
        <v>260</v>
      </c>
    </row>
    <row r="10" spans="2:6" x14ac:dyDescent="0.25">
      <c r="B10" s="30" t="s">
        <v>261</v>
      </c>
      <c r="C10" s="67">
        <v>0.25</v>
      </c>
      <c r="D10" s="67">
        <f>SUMIF('Allocation - Base'!$C$6:$C$12,"KPK",'Allocation - Base'!$H$6:$H$12)</f>
        <v>0</v>
      </c>
      <c r="E10" s="57" t="str">
        <f t="shared" si="0"/>
        <v>OK</v>
      </c>
      <c r="F10" s="65" t="s">
        <v>262</v>
      </c>
    </row>
    <row r="11" spans="2:6" x14ac:dyDescent="0.25">
      <c r="B11" s="30" t="s">
        <v>263</v>
      </c>
      <c r="C11" s="67">
        <v>0.5</v>
      </c>
      <c r="D11" s="67">
        <f>SUMIF('Allocation - Base'!$N$6:$N$12,"Morpho",'Allocation - Base'!$H$6:$H$12)</f>
        <v>0.5</v>
      </c>
      <c r="E11" s="57" t="str">
        <f t="shared" si="0"/>
        <v>OK</v>
      </c>
      <c r="F11" s="65" t="s">
        <v>264</v>
      </c>
    </row>
    <row r="12" spans="2:6" x14ac:dyDescent="0.25">
      <c r="B12" s="30" t="s">
        <v>265</v>
      </c>
      <c r="C12" s="67">
        <v>0.7</v>
      </c>
      <c r="D12" s="67">
        <f>SUMIF('Allocation - Base'!$D$6:$D$12,"USDC",'Allocation - Base'!$H$6:$H$12)</f>
        <v>0.3</v>
      </c>
      <c r="E12" s="57" t="str">
        <f t="shared" si="0"/>
        <v>OK</v>
      </c>
      <c r="F12" s="65" t="s">
        <v>266</v>
      </c>
    </row>
    <row r="13" spans="2:6" x14ac:dyDescent="0.25">
      <c r="B13" s="30" t="s">
        <v>267</v>
      </c>
      <c r="C13" s="67">
        <v>0.7</v>
      </c>
      <c r="D13" s="67">
        <f>SUMIF('Allocation - Base'!$D$6:$D$12,"USDT",'Allocation - Base'!$H$6:$H$12)</f>
        <v>0</v>
      </c>
      <c r="E13" s="57" t="str">
        <f t="shared" si="0"/>
        <v>OK</v>
      </c>
      <c r="F13" s="65" t="s">
        <v>268</v>
      </c>
    </row>
    <row r="14" spans="2:6" x14ac:dyDescent="0.25">
      <c r="B14" s="30" t="s">
        <v>269</v>
      </c>
      <c r="C14" s="67">
        <v>0.7</v>
      </c>
      <c r="D14" s="67">
        <f>SUMIF('Allocation - Base'!$D$6:$D$12,"GHO",'Allocation - Base'!$H$6:$H$12)</f>
        <v>0.3</v>
      </c>
      <c r="E14" s="57" t="str">
        <f t="shared" si="0"/>
        <v>OK</v>
      </c>
      <c r="F14" s="65" t="s">
        <v>270</v>
      </c>
    </row>
    <row r="15" spans="2:6" x14ac:dyDescent="0.25">
      <c r="B15" s="30" t="s">
        <v>271</v>
      </c>
      <c r="C15" s="67">
        <v>0.7</v>
      </c>
      <c r="D15" s="67">
        <f>SUMIF('Allocation - Base'!$D$6:$D$12,"PYUSD",'Allocation - Base'!$H$6:$H$12)</f>
        <v>0.25</v>
      </c>
      <c r="E15" s="57" t="str">
        <f t="shared" si="0"/>
        <v>OK</v>
      </c>
      <c r="F15" s="65" t="s">
        <v>272</v>
      </c>
    </row>
    <row r="16" spans="2:6" x14ac:dyDescent="0.25">
      <c r="B16" s="30" t="s">
        <v>273</v>
      </c>
      <c r="C16" s="67">
        <v>0.7</v>
      </c>
      <c r="D16" s="67">
        <f>SUMIF('Allocation - Base'!$D$6:$D$12,"syrupUSDC",'Allocation - Base'!$H$6:$H$12)</f>
        <v>0.15</v>
      </c>
      <c r="E16" s="57" t="str">
        <f t="shared" si="0"/>
        <v>OK</v>
      </c>
      <c r="F16" s="65" t="s">
        <v>274</v>
      </c>
    </row>
    <row r="17" spans="2:6" x14ac:dyDescent="0.25">
      <c r="B17" s="30" t="s">
        <v>275</v>
      </c>
      <c r="C17" s="67">
        <v>0.15</v>
      </c>
      <c r="D17" s="67">
        <f>SUMIF('Allocation - Base'!$Q$6:$Q$12,"Credit",'Allocation - Base'!$H$6:$H$12)+SUMIF('Allocation - Base'!$Q$6:$Q$12,"Leverage",'Allocation - Base'!$H$6:$H$12)</f>
        <v>0.15</v>
      </c>
      <c r="E17" s="57" t="str">
        <f t="shared" si="0"/>
        <v>OK</v>
      </c>
      <c r="F17" s="65" t="s">
        <v>276</v>
      </c>
    </row>
    <row r="18" spans="2:6" x14ac:dyDescent="0.25">
      <c r="B18" s="30" t="s">
        <v>277</v>
      </c>
      <c r="C18" s="67">
        <v>0.1</v>
      </c>
      <c r="D18" s="67">
        <f>SUMIF('Allocation - Base'!$Q$6:$Q$12,"Leverage",'Allocation - Base'!$H$6:$H$12)</f>
        <v>0</v>
      </c>
      <c r="E18" s="57" t="str">
        <f t="shared" si="0"/>
        <v>OK</v>
      </c>
      <c r="F18" s="65" t="s">
        <v>278</v>
      </c>
    </row>
    <row r="19" spans="2:6" x14ac:dyDescent="0.25">
      <c r="B19" s="30" t="s">
        <v>279</v>
      </c>
      <c r="C19" s="67">
        <v>0.15</v>
      </c>
      <c r="D19" s="67">
        <f>SUMIF('Allocation - Base'!$E$6:$E$12,"T3",'Allocation - Base'!$H$6:$H$12)</f>
        <v>0</v>
      </c>
      <c r="E19" s="57" t="str">
        <f t="shared" si="0"/>
        <v>OK</v>
      </c>
      <c r="F19" s="65" t="s">
        <v>280</v>
      </c>
    </row>
    <row r="20" spans="2:6" x14ac:dyDescent="0.25">
      <c r="B20" s="30" t="s">
        <v>281</v>
      </c>
      <c r="C20" s="67">
        <v>0.3</v>
      </c>
      <c r="D20" s="67">
        <f>SUMIF('Allocation - Base'!$E$6:$E$12,"T1",'Allocation - Base'!$H$6:$H$12)</f>
        <v>0.35</v>
      </c>
      <c r="E20" s="57" t="str">
        <f>IF(D20&gt;=C20,"OK","BREACH")</f>
        <v>OK</v>
      </c>
      <c r="F20" s="65" t="s">
        <v>247</v>
      </c>
    </row>
    <row r="22" spans="2:6" x14ac:dyDescent="0.25">
      <c r="B22" s="196" t="s">
        <v>282</v>
      </c>
      <c r="C22" s="197"/>
      <c r="D22" s="197"/>
      <c r="E22" s="197"/>
      <c r="F22" s="198"/>
    </row>
    <row r="23" spans="2:6" x14ac:dyDescent="0.25">
      <c r="B23" s="30" t="s">
        <v>283</v>
      </c>
      <c r="C23" s="66"/>
      <c r="D23" s="67">
        <f>SUMIF('Allocation - Base'!$Q$6:$Q$12,"Money-market",'Allocation - Base'!$H$6:$H$12)</f>
        <v>0</v>
      </c>
      <c r="E23" s="66"/>
      <c r="F23" s="65" t="s">
        <v>268</v>
      </c>
    </row>
    <row r="24" spans="2:6" x14ac:dyDescent="0.25">
      <c r="B24" s="30" t="s">
        <v>284</v>
      </c>
      <c r="C24" s="66"/>
      <c r="D24" s="67">
        <f>SUMIF('Allocation - Base'!$Q$6:$Q$12,"Savings",'Allocation - Base'!$H$6:$H$12)</f>
        <v>0.3</v>
      </c>
      <c r="E24" s="66"/>
      <c r="F24" s="65" t="s">
        <v>285</v>
      </c>
    </row>
    <row r="25" spans="2:6" x14ac:dyDescent="0.25">
      <c r="B25" s="30" t="s">
        <v>286</v>
      </c>
      <c r="C25" s="66"/>
      <c r="D25" s="67">
        <f>SUMIF('Allocation - Base'!$Q$6:$Q$12,"Curated-lending",'Allocation - Base'!$H$6:$H$12)</f>
        <v>0.5</v>
      </c>
      <c r="E25" s="66"/>
      <c r="F25" s="65" t="s">
        <v>287</v>
      </c>
    </row>
    <row r="26" spans="2:6" x14ac:dyDescent="0.25">
      <c r="B26" s="30" t="s">
        <v>288</v>
      </c>
      <c r="C26" s="66"/>
      <c r="D26" s="67">
        <f>SUMIF('Allocation - Base'!$Q$6:$Q$12,"Cash",'Allocation - Base'!$H$6:$H$12)</f>
        <v>0.05</v>
      </c>
      <c r="E26" s="66"/>
      <c r="F26" s="65" t="s">
        <v>289</v>
      </c>
    </row>
    <row r="27" spans="2:6" x14ac:dyDescent="0.25">
      <c r="B27" s="30" t="s">
        <v>290</v>
      </c>
      <c r="C27" s="66"/>
      <c r="D27" s="67">
        <f>SUMIF('Allocation - Base'!$Q$6:$Q$12,"Credit",'Allocation - Base'!$H$6:$H$12)</f>
        <v>0.15</v>
      </c>
      <c r="E27" s="66"/>
      <c r="F27" s="65" t="s">
        <v>291</v>
      </c>
    </row>
    <row r="28" spans="2:6" x14ac:dyDescent="0.25">
      <c r="B28" s="30" t="s">
        <v>292</v>
      </c>
      <c r="C28" s="66"/>
      <c r="D28" s="67">
        <f>SUMIF('Allocation - Base'!$Q$6:$Q$12,"Leverage",'Allocation - Base'!$H$6:$H$12)</f>
        <v>0</v>
      </c>
      <c r="E28" s="66"/>
      <c r="F28" s="65" t="s">
        <v>293</v>
      </c>
    </row>
    <row r="29" spans="2:6" x14ac:dyDescent="0.25">
      <c r="B29" s="30" t="s">
        <v>294</v>
      </c>
      <c r="C29" s="66"/>
      <c r="D29" s="67">
        <f>SUMIF('Allocation - Base'!$R$6:$R$12,"Permissionless",'Allocation - Base'!$H$6:$H$12)</f>
        <v>1</v>
      </c>
      <c r="E29" s="66"/>
      <c r="F29" s="65" t="s">
        <v>295</v>
      </c>
    </row>
    <row r="30" spans="2:6" x14ac:dyDescent="0.25">
      <c r="B30" s="30" t="s">
        <v>296</v>
      </c>
      <c r="C30" s="66"/>
      <c r="D30" s="67">
        <f>SUMIF('Allocation - Base'!$O$6:$O$12,"USD-stable*",'Allocation - Base'!$H$6:$H$12)</f>
        <v>0.35</v>
      </c>
      <c r="E30" s="66"/>
      <c r="F30" s="65" t="s">
        <v>297</v>
      </c>
    </row>
    <row r="31" spans="2:6" x14ac:dyDescent="0.25">
      <c r="B31" s="30" t="s">
        <v>298</v>
      </c>
      <c r="C31" s="66"/>
      <c r="D31" s="67">
        <f>SUMIF('Allocation - Base'!$O$6:$O$12,"Cross-collateral USD",'Allocation - Base'!$H$6:$H$12)</f>
        <v>0.65</v>
      </c>
      <c r="E31" s="66"/>
      <c r="F31" s="65" t="s">
        <v>299</v>
      </c>
    </row>
    <row r="32" spans="2:6" x14ac:dyDescent="0.25">
      <c r="B32" s="30" t="s">
        <v>300</v>
      </c>
      <c r="C32" s="66"/>
      <c r="D32" s="67">
        <f>SUMIF('Allocation - Base'!$P$6:$P$12,"Circle*",'Allocation - Base'!$H$6:$H$12)</f>
        <v>0.3</v>
      </c>
      <c r="E32" s="66"/>
      <c r="F32" s="65" t="s">
        <v>301</v>
      </c>
    </row>
    <row r="33" spans="2:6" x14ac:dyDescent="0.25">
      <c r="B33" s="30" t="s">
        <v>302</v>
      </c>
      <c r="C33" s="66"/>
      <c r="D33" s="67">
        <f>SUMIF('Allocation - Base'!$P$6:$P$12,"Aave*",'Allocation - Base'!$H$6:$H$12)</f>
        <v>0.3</v>
      </c>
      <c r="E33" s="66"/>
      <c r="F33" s="65" t="s">
        <v>285</v>
      </c>
    </row>
    <row r="34" spans="2:6" x14ac:dyDescent="0.25">
      <c r="B34" s="30" t="s">
        <v>303</v>
      </c>
      <c r="C34" s="66"/>
      <c r="D34" s="67">
        <f>SUMIF('Allocation - Base'!$P$6:$P$12,"PayPal*",'Allocation - Base'!$H$6:$H$12)</f>
        <v>0.25</v>
      </c>
      <c r="E34" s="66"/>
      <c r="F34" s="65" t="s">
        <v>304</v>
      </c>
    </row>
    <row r="35" spans="2:6" x14ac:dyDescent="0.25">
      <c r="B35" s="30" t="s">
        <v>305</v>
      </c>
      <c r="C35" s="66"/>
      <c r="D35" s="67">
        <f>SUMIF('Allocation - Base'!$P$6:$P$12,"Tether*",'Allocation - Base'!$H$6:$H$12)</f>
        <v>0</v>
      </c>
      <c r="E35" s="66"/>
      <c r="F35" s="65" t="s">
        <v>306</v>
      </c>
    </row>
    <row r="36" spans="2:6" x14ac:dyDescent="0.25">
      <c r="B36" s="30" t="s">
        <v>307</v>
      </c>
      <c r="C36" s="66"/>
      <c r="D36" s="67">
        <f>SUMIF('Allocation - Base'!$P$6:$P$12,"Maple*",'Allocation - Base'!$H$6:$H$12)</f>
        <v>0.15</v>
      </c>
      <c r="E36" s="66"/>
      <c r="F36" s="65" t="s">
        <v>308</v>
      </c>
    </row>
  </sheetData>
  <mergeCells count="2">
    <mergeCell ref="B22:F22"/>
    <mergeCell ref="B3:F3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B2:F13"/>
  <sheetViews>
    <sheetView showGridLines="0" zoomScale="130" zoomScaleNormal="130" workbookViewId="0">
      <selection activeCell="B4" sqref="B4"/>
    </sheetView>
  </sheetViews>
  <sheetFormatPr defaultRowHeight="15" x14ac:dyDescent="0.25"/>
  <cols>
    <col min="1" max="1" width="9.140625" style="31" customWidth="1"/>
    <col min="2" max="2" width="30" style="31" customWidth="1"/>
    <col min="3" max="6" width="12" style="31" customWidth="1"/>
    <col min="7" max="10" width="9.140625" style="31" customWidth="1"/>
    <col min="11" max="16384" width="9.140625" style="31"/>
  </cols>
  <sheetData>
    <row r="2" spans="2:6" ht="19.5" customHeight="1" x14ac:dyDescent="0.3">
      <c r="B2" s="32" t="s">
        <v>309</v>
      </c>
    </row>
    <row r="3" spans="2:6" s="176" customFormat="1" ht="19.5" customHeight="1" x14ac:dyDescent="0.25">
      <c r="B3" s="199" t="s">
        <v>310</v>
      </c>
      <c r="C3" s="201"/>
      <c r="D3" s="201"/>
      <c r="E3" s="201"/>
      <c r="F3" s="201"/>
    </row>
    <row r="5" spans="2:6" x14ac:dyDescent="0.25">
      <c r="B5" s="34" t="s">
        <v>2</v>
      </c>
      <c r="C5" s="34" t="s">
        <v>195</v>
      </c>
      <c r="D5" s="34" t="s">
        <v>311</v>
      </c>
      <c r="E5" s="34" t="s">
        <v>312</v>
      </c>
      <c r="F5" s="34" t="s">
        <v>313</v>
      </c>
    </row>
    <row r="6" spans="2:6" x14ac:dyDescent="0.25">
      <c r="B6" s="74" t="str">
        <f>'Data (DefiLlama)'!B7</f>
        <v>sGHO  Aave</v>
      </c>
      <c r="C6" s="75">
        <f>'Allocation - Base'!H6</f>
        <v>0.3</v>
      </c>
      <c r="D6" s="76">
        <f>'Data (DefiLlama)'!G7</f>
        <v>3.75</v>
      </c>
      <c r="E6" s="77">
        <f>'Allocation - Base'!J6</f>
        <v>4.2500000000000003E-2</v>
      </c>
      <c r="F6" s="76">
        <f>'Data (DefiLlama)'!I7</f>
        <v>5</v>
      </c>
    </row>
    <row r="7" spans="2:6" x14ac:dyDescent="0.25">
      <c r="B7" s="74" t="str">
        <f>'Data (DefiLlama)'!B8</f>
        <v>Sentora PYUSD Morpho</v>
      </c>
      <c r="C7" s="75">
        <f>'Allocation - Base'!H7</f>
        <v>0.25</v>
      </c>
      <c r="D7" s="76">
        <f>'Data (DefiLlama)'!G8</f>
        <v>2.5</v>
      </c>
      <c r="E7" s="77">
        <f>'Allocation - Base'!J7</f>
        <v>4.8599999999999997E-2</v>
      </c>
      <c r="F7" s="76">
        <f>'Data (DefiLlama)'!I8</f>
        <v>4.5</v>
      </c>
    </row>
    <row r="8" spans="2:6" x14ac:dyDescent="0.25">
      <c r="B8" s="74" t="str">
        <f>'Data (DefiLlama)'!B9</f>
        <v>KPK USDC Prime  Morpho</v>
      </c>
      <c r="C8" s="75">
        <f>'Allocation - Base'!H8</f>
        <v>0.25</v>
      </c>
      <c r="D8" s="76">
        <f>'Data (DefiLlama)'!G9</f>
        <v>3</v>
      </c>
      <c r="E8" s="77">
        <f>'Allocation - Base'!J8</f>
        <v>4.2700000000000002E-2</v>
      </c>
      <c r="F8" s="76">
        <f>'Data (DefiLlama)'!I9</f>
        <v>4.8</v>
      </c>
    </row>
    <row r="9" spans="2:6" x14ac:dyDescent="0.25">
      <c r="B9" s="74" t="str">
        <f>'Data (DefiLlama)'!B10</f>
        <v>Aave v3 USDT</v>
      </c>
      <c r="C9" s="75">
        <f>'Allocation - Base'!H9</f>
        <v>0</v>
      </c>
      <c r="D9" s="76">
        <f>'Data (DefiLlama)'!G10</f>
        <v>1.8</v>
      </c>
      <c r="E9" s="77">
        <f>'Allocation - Base'!J9</f>
        <v>3.32E-2</v>
      </c>
      <c r="F9" s="76">
        <f>'Data (DefiLlama)'!I10</f>
        <v>5.5</v>
      </c>
    </row>
    <row r="10" spans="2:6" x14ac:dyDescent="0.25">
      <c r="B10" s="74" t="str">
        <f>'Data (DefiLlama)'!B11</f>
        <v>Liquidity buffer</v>
      </c>
      <c r="C10" s="75">
        <f>'Allocation - Base'!H10</f>
        <v>0.05</v>
      </c>
      <c r="D10" s="76">
        <f>'Data (DefiLlama)'!G11</f>
        <v>0</v>
      </c>
      <c r="E10" s="77">
        <f>'Allocation - Base'!J10</f>
        <v>0</v>
      </c>
      <c r="F10" s="76">
        <f>'Data (DefiLlama)'!I11</f>
        <v>0</v>
      </c>
    </row>
    <row r="11" spans="2:6" x14ac:dyDescent="0.25">
      <c r="B11" s="74" t="str">
        <f>'Data (DefiLlama)'!B12</f>
        <v>Maple Syrup USDC</v>
      </c>
      <c r="C11" s="75">
        <f>'Allocation - Base'!H11</f>
        <v>0.15</v>
      </c>
      <c r="D11" s="76">
        <f>'Data (DefiLlama)'!G12</f>
        <v>4.3499999999999996</v>
      </c>
      <c r="E11" s="77">
        <f>'Allocation - Base'!J11</f>
        <v>4.7100000000000003E-2</v>
      </c>
      <c r="F11" s="76">
        <f>'Data (DefiLlama)'!I12</f>
        <v>8.65</v>
      </c>
    </row>
    <row r="12" spans="2:6" x14ac:dyDescent="0.25">
      <c r="B12" s="74" t="str">
        <f>'Data (DefiLlama)'!B13</f>
        <v>syrupUSDC/RLUSD</v>
      </c>
      <c r="C12" s="75">
        <f>'Allocation - Base'!H12</f>
        <v>0</v>
      </c>
      <c r="D12" s="76">
        <f>'Data (DefiLlama)'!G13</f>
        <v>3.5</v>
      </c>
      <c r="E12" s="77">
        <f>'Allocation - Base'!J12</f>
        <v>5.5199999999999999E-2</v>
      </c>
      <c r="F12" s="76">
        <f>'Data (DefiLlama)'!I13</f>
        <v>7.5</v>
      </c>
    </row>
    <row r="13" spans="2:6" x14ac:dyDescent="0.25">
      <c r="B13" s="58" t="s">
        <v>314</v>
      </c>
      <c r="C13" s="71">
        <f>SUM(C6:C12)</f>
        <v>1</v>
      </c>
      <c r="D13" s="72">
        <f>SUMPRODUCT($C$6:$C$12,D6:D12)-Summary!$D$7*100</f>
        <v>3.0524999999999998</v>
      </c>
      <c r="E13" s="73">
        <f>SUMPRODUCT($C$6:$C$12,E6:E12)-Summary!D7</f>
        <v>4.1639999999999996E-2</v>
      </c>
      <c r="F13" s="72">
        <f>SUMPRODUCT($C$6:$C$12,F6:F12)-Summary!$D$7*100</f>
        <v>5.0225000000000009</v>
      </c>
    </row>
  </sheetData>
  <mergeCells count="1">
    <mergeCell ref="B3:F3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B1:Q1532"/>
  <sheetViews>
    <sheetView showGridLines="0" zoomScaleNormal="100" workbookViewId="0"/>
  </sheetViews>
  <sheetFormatPr defaultRowHeight="13.5" x14ac:dyDescent="0.25"/>
  <cols>
    <col min="1" max="1" width="9.140625" style="173" customWidth="1"/>
    <col min="2" max="2" width="25.7109375" style="173" customWidth="1"/>
    <col min="3" max="3" width="14.85546875" style="173" customWidth="1"/>
    <col min="4" max="4" width="17" style="173" customWidth="1"/>
    <col min="5" max="5" width="11.85546875" style="173" customWidth="1"/>
    <col min="6" max="7" width="10" style="173" customWidth="1"/>
    <col min="8" max="8" width="19" style="173" bestFit="1" customWidth="1"/>
    <col min="9" max="9" width="27.5703125" style="173" bestFit="1" customWidth="1"/>
    <col min="10" max="10" width="10" style="173" customWidth="1"/>
    <col min="11" max="12" width="11" style="173" customWidth="1"/>
    <col min="13" max="13" width="12.42578125" style="173" bestFit="1" customWidth="1"/>
    <col min="14" max="14" width="12.42578125" style="173" customWidth="1"/>
    <col min="15" max="15" width="11" style="173" customWidth="1"/>
    <col min="16" max="16" width="13.5703125" style="173" customWidth="1"/>
    <col min="17" max="17" width="20" style="173" customWidth="1"/>
    <col min="18" max="22" width="9.140625" style="173" customWidth="1"/>
    <col min="23" max="16384" width="9.140625" style="173"/>
  </cols>
  <sheetData>
    <row r="1" spans="2:17" s="125" customFormat="1" ht="15" customHeight="1" x14ac:dyDescent="0.25"/>
    <row r="2" spans="2:17" s="2" customFormat="1" ht="19.5" customHeight="1" x14ac:dyDescent="0.3">
      <c r="B2" s="1" t="s">
        <v>315</v>
      </c>
    </row>
    <row r="3" spans="2:17" x14ac:dyDescent="0.25">
      <c r="B3" s="202" t="s">
        <v>316</v>
      </c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</row>
    <row r="5" spans="2:17" x14ac:dyDescent="0.25">
      <c r="B5" s="164" t="s">
        <v>317</v>
      </c>
      <c r="C5" s="165">
        <v>1500</v>
      </c>
    </row>
    <row r="6" spans="2:17" ht="15" x14ac:dyDescent="0.25">
      <c r="B6" s="164" t="s">
        <v>318</v>
      </c>
      <c r="C6" s="166">
        <v>0.55000000000000004</v>
      </c>
      <c r="P6" s="204" t="s">
        <v>319</v>
      </c>
      <c r="Q6" s="188"/>
    </row>
    <row r="7" spans="2:17" x14ac:dyDescent="0.25">
      <c r="B7" s="164" t="s">
        <v>320</v>
      </c>
      <c r="C7" s="168">
        <f>Summary!$D$7</f>
        <v>1E-3</v>
      </c>
      <c r="P7" s="5" t="s">
        <v>321</v>
      </c>
      <c r="Q7" s="5" t="s">
        <v>322</v>
      </c>
    </row>
    <row r="8" spans="2:17" x14ac:dyDescent="0.25">
      <c r="P8" s="169">
        <v>-2</v>
      </c>
      <c r="Q8" s="12">
        <f ca="1">COUNTIF($L$33:$L$1532,"&lt;="&amp;P8)</f>
        <v>44</v>
      </c>
    </row>
    <row r="9" spans="2:17" x14ac:dyDescent="0.25">
      <c r="P9" s="169">
        <v>-1.75</v>
      </c>
      <c r="Q9" s="12">
        <f t="shared" ref="Q9:Q36" ca="1" si="0">COUNTIFS($L$33:$L$1532,"&gt;"&amp;P8,$L$33:$L$1532,"&lt;="&amp;P9)</f>
        <v>5</v>
      </c>
    </row>
    <row r="10" spans="2:17" x14ac:dyDescent="0.25">
      <c r="B10" s="5" t="s">
        <v>323</v>
      </c>
      <c r="C10" s="5" t="s">
        <v>324</v>
      </c>
      <c r="D10" s="5" t="s">
        <v>325</v>
      </c>
      <c r="P10" s="169">
        <v>-1.5</v>
      </c>
      <c r="Q10" s="12">
        <f t="shared" ca="1" si="0"/>
        <v>3</v>
      </c>
    </row>
    <row r="11" spans="2:17" ht="13.5" customHeight="1" x14ac:dyDescent="0.25">
      <c r="B11" s="13" t="s">
        <v>326</v>
      </c>
      <c r="C11" s="170">
        <f ca="1">PERCENTILE($M$33:$M$1532,0.05)</f>
        <v>3.7430349298759826</v>
      </c>
      <c r="D11" s="170">
        <f ca="1">PERCENTILE($L$33:$L$1532,0.05)</f>
        <v>-0.35113811495607855</v>
      </c>
      <c r="P11" s="169">
        <v>-1.25</v>
      </c>
      <c r="Q11" s="12">
        <f t="shared" ca="1" si="0"/>
        <v>3</v>
      </c>
    </row>
    <row r="12" spans="2:17" ht="13.5" customHeight="1" x14ac:dyDescent="0.25">
      <c r="B12" s="13" t="s">
        <v>327</v>
      </c>
      <c r="C12" s="170">
        <f ca="1">PERCENTILE($M$33:$M$1532,0.25)</f>
        <v>3.9925240735415177</v>
      </c>
      <c r="D12" s="170">
        <f ca="1">PERCENTILE($L$33:$L$1532,0.25)</f>
        <v>3.8179647187657815</v>
      </c>
      <c r="P12" s="169">
        <v>-1</v>
      </c>
      <c r="Q12" s="12">
        <f t="shared" ca="1" si="0"/>
        <v>4</v>
      </c>
    </row>
    <row r="13" spans="2:17" ht="13.5" customHeight="1" x14ac:dyDescent="0.25">
      <c r="B13" s="13" t="s">
        <v>328</v>
      </c>
      <c r="C13" s="170">
        <f ca="1">MEDIAN($M$33:$M$1532)</f>
        <v>4.1647498894339812</v>
      </c>
      <c r="D13" s="170">
        <f ca="1">MEDIAN($L$33:$L$1532)</f>
        <v>4.1007605234122799</v>
      </c>
      <c r="P13" s="169">
        <v>-0.75</v>
      </c>
      <c r="Q13" s="12">
        <f t="shared" ca="1" si="0"/>
        <v>5</v>
      </c>
    </row>
    <row r="14" spans="2:17" ht="13.5" customHeight="1" x14ac:dyDescent="0.25">
      <c r="B14" s="13" t="s">
        <v>329</v>
      </c>
      <c r="C14" s="170">
        <f ca="1">PERCENTILE($M$33:$M$1532,0.75)</f>
        <v>4.3469726493337237</v>
      </c>
      <c r="D14" s="170">
        <f ca="1">PERCENTILE($L$33:$L$1532,0.75)</f>
        <v>4.3038847283779145</v>
      </c>
      <c r="P14" s="169">
        <v>-0.5</v>
      </c>
      <c r="Q14" s="12">
        <f t="shared" ca="1" si="0"/>
        <v>7</v>
      </c>
    </row>
    <row r="15" spans="2:17" ht="13.5" customHeight="1" x14ac:dyDescent="0.25">
      <c r="B15" s="13" t="s">
        <v>330</v>
      </c>
      <c r="C15" s="170">
        <f ca="1">PERCENTILE($M$33:$M$1532,0.95)</f>
        <v>4.6100840619647281</v>
      </c>
      <c r="D15" s="170">
        <f ca="1">PERCENTILE($L$33:$L$1532,0.95)</f>
        <v>4.5828281093865213</v>
      </c>
      <c r="P15" s="169">
        <v>-0.25</v>
      </c>
      <c r="Q15" s="12">
        <f t="shared" ca="1" si="0"/>
        <v>8</v>
      </c>
    </row>
    <row r="16" spans="2:17" ht="13.5" customHeight="1" x14ac:dyDescent="0.25">
      <c r="B16" s="13" t="s">
        <v>331</v>
      </c>
      <c r="C16" s="170">
        <f ca="1">AVERAGE($M$33:$M$1532)</f>
        <v>4.1706317542339253</v>
      </c>
      <c r="D16" s="170">
        <f ca="1">AVERAGE($L$33:$L$1532)</f>
        <v>3.6110414763808829</v>
      </c>
      <c r="P16" s="169">
        <v>0</v>
      </c>
      <c r="Q16" s="12">
        <f t="shared" ca="1" si="0"/>
        <v>4</v>
      </c>
    </row>
    <row r="17" spans="2:17" ht="13.5" customHeight="1" x14ac:dyDescent="0.25">
      <c r="B17" s="13" t="s">
        <v>332</v>
      </c>
      <c r="C17" s="47">
        <f ca="1">COUNTIF($M$33:$M$1532,"&lt;0")/COUNT($M$33:$M$1532)</f>
        <v>0</v>
      </c>
      <c r="D17" s="47">
        <f ca="1">COUNTIF($L$33:$L$1532,"&lt;0")/COUNT($L$33:$L$1532)</f>
        <v>5.5333333333333332E-2</v>
      </c>
      <c r="P17" s="169">
        <v>0.25</v>
      </c>
      <c r="Q17" s="12">
        <f t="shared" ca="1" si="0"/>
        <v>3</v>
      </c>
    </row>
    <row r="18" spans="2:17" ht="13.5" customHeight="1" x14ac:dyDescent="0.25">
      <c r="B18" s="13" t="s">
        <v>333</v>
      </c>
      <c r="C18" s="170">
        <f ca="1">AVERAGEIF($M$33:$M$1532,"&lt;="&amp;PERCENTILE($M$33:$M$1532,0.05))</f>
        <v>3.6363212713495696</v>
      </c>
      <c r="D18" s="170">
        <f ca="1">AVERAGEIF($L$33:$L$1532,"&lt;="&amp;PERCENTILE($L$33:$L$1532,0.05))</f>
        <v>-3.5908783575860586</v>
      </c>
      <c r="P18" s="169">
        <v>0.5</v>
      </c>
      <c r="Q18" s="12">
        <f t="shared" ca="1" si="0"/>
        <v>5</v>
      </c>
    </row>
    <row r="19" spans="2:17" x14ac:dyDescent="0.25">
      <c r="P19" s="169">
        <v>0.75</v>
      </c>
      <c r="Q19" s="12">
        <f t="shared" ca="1" si="0"/>
        <v>5</v>
      </c>
    </row>
    <row r="20" spans="2:17" x14ac:dyDescent="0.25">
      <c r="P20" s="169">
        <v>1</v>
      </c>
      <c r="Q20" s="12">
        <f t="shared" ca="1" si="0"/>
        <v>2</v>
      </c>
    </row>
    <row r="21" spans="2:17" x14ac:dyDescent="0.25">
      <c r="B21" s="167" t="s">
        <v>334</v>
      </c>
      <c r="P21" s="169">
        <v>1.25</v>
      </c>
      <c r="Q21" s="12">
        <f t="shared" ca="1" si="0"/>
        <v>5</v>
      </c>
    </row>
    <row r="22" spans="2:17" x14ac:dyDescent="0.25">
      <c r="B22" s="5" t="s">
        <v>335</v>
      </c>
      <c r="C22" s="5" t="s">
        <v>336</v>
      </c>
      <c r="D22" s="5" t="s">
        <v>337</v>
      </c>
      <c r="E22" s="5" t="s">
        <v>338</v>
      </c>
      <c r="F22" s="5" t="s">
        <v>339</v>
      </c>
      <c r="P22" s="169">
        <v>1.5</v>
      </c>
      <c r="Q22" s="12">
        <f t="shared" ca="1" si="0"/>
        <v>2</v>
      </c>
    </row>
    <row r="23" spans="2:17" ht="15" customHeight="1" x14ac:dyDescent="0.25">
      <c r="B23" s="13" t="s">
        <v>340</v>
      </c>
      <c r="C23" s="6">
        <v>0.05</v>
      </c>
      <c r="D23" s="6">
        <v>5.0000000000000001E-3</v>
      </c>
      <c r="E23" s="6">
        <v>0.03</v>
      </c>
      <c r="F23" s="6">
        <f>Constraints!D12</f>
        <v>0.3</v>
      </c>
      <c r="P23" s="169">
        <v>1.75</v>
      </c>
      <c r="Q23" s="12">
        <f t="shared" ca="1" si="0"/>
        <v>1</v>
      </c>
    </row>
    <row r="24" spans="2:17" ht="15" customHeight="1" x14ac:dyDescent="0.25">
      <c r="B24" s="13" t="s">
        <v>341</v>
      </c>
      <c r="C24" s="6">
        <v>0.04</v>
      </c>
      <c r="D24" s="6">
        <v>5.0000000000000001E-3</v>
      </c>
      <c r="E24" s="6">
        <v>2.5000000000000001E-2</v>
      </c>
      <c r="F24" s="6"/>
      <c r="P24" s="169">
        <v>2</v>
      </c>
      <c r="Q24" s="12">
        <f t="shared" ca="1" si="0"/>
        <v>8</v>
      </c>
    </row>
    <row r="25" spans="2:17" ht="15" customHeight="1" x14ac:dyDescent="0.25">
      <c r="B25" s="13" t="s">
        <v>342</v>
      </c>
      <c r="C25" s="6">
        <v>0.05</v>
      </c>
      <c r="D25" s="6">
        <v>0.01</v>
      </c>
      <c r="E25" s="6">
        <v>0.05</v>
      </c>
      <c r="F25" s="6">
        <v>0.3</v>
      </c>
      <c r="P25" s="169">
        <v>2.25</v>
      </c>
      <c r="Q25" s="12">
        <f t="shared" ca="1" si="0"/>
        <v>3</v>
      </c>
    </row>
    <row r="26" spans="2:17" ht="15" customHeight="1" x14ac:dyDescent="0.25">
      <c r="B26" s="13" t="s">
        <v>343</v>
      </c>
      <c r="C26" s="6">
        <v>0.03</v>
      </c>
      <c r="D26" s="6">
        <v>0.01</v>
      </c>
      <c r="E26" s="6">
        <v>0.04</v>
      </c>
      <c r="F26" s="6">
        <f>Constraints!D15</f>
        <v>0.25</v>
      </c>
      <c r="P26" s="169">
        <v>2.5</v>
      </c>
      <c r="Q26" s="12">
        <f t="shared" ca="1" si="0"/>
        <v>9</v>
      </c>
    </row>
    <row r="27" spans="2:17" ht="15" customHeight="1" x14ac:dyDescent="0.25">
      <c r="B27" s="13" t="s">
        <v>344</v>
      </c>
      <c r="C27" s="6">
        <v>0.05</v>
      </c>
      <c r="D27" s="6">
        <v>0.1</v>
      </c>
      <c r="E27" s="6">
        <v>0.4</v>
      </c>
      <c r="F27" s="6">
        <f>Constraints!D27</f>
        <v>0.15</v>
      </c>
      <c r="P27" s="169">
        <v>2.75</v>
      </c>
      <c r="Q27" s="12">
        <f t="shared" ca="1" si="0"/>
        <v>6</v>
      </c>
    </row>
    <row r="28" spans="2:17" ht="15" customHeight="1" x14ac:dyDescent="0.25">
      <c r="B28" s="13" t="s">
        <v>345</v>
      </c>
      <c r="C28" s="6">
        <v>0.04</v>
      </c>
      <c r="D28" s="6">
        <v>0.05</v>
      </c>
      <c r="E28" s="6">
        <v>0.25</v>
      </c>
      <c r="F28" s="6">
        <f>Constraints!D25</f>
        <v>0.5</v>
      </c>
      <c r="P28" s="169">
        <v>3</v>
      </c>
      <c r="Q28" s="12">
        <f t="shared" ca="1" si="0"/>
        <v>12</v>
      </c>
    </row>
    <row r="29" spans="2:17" ht="15" customHeight="1" x14ac:dyDescent="0.25">
      <c r="B29" s="13" t="s">
        <v>346</v>
      </c>
      <c r="C29" s="6">
        <v>0.06</v>
      </c>
      <c r="D29" s="6">
        <v>0.05</v>
      </c>
      <c r="E29" s="6">
        <v>0.2</v>
      </c>
      <c r="F29" s="6">
        <v>0</v>
      </c>
      <c r="P29" s="169">
        <v>3.25</v>
      </c>
      <c r="Q29" s="12">
        <f t="shared" ca="1" si="0"/>
        <v>22</v>
      </c>
    </row>
    <row r="30" spans="2:17" ht="25.5" customHeight="1" x14ac:dyDescent="0.25">
      <c r="B30" s="4"/>
      <c r="C30" s="23"/>
      <c r="D30" s="23"/>
      <c r="E30" s="23"/>
      <c r="F30" s="23"/>
      <c r="P30" s="169">
        <v>3.5</v>
      </c>
      <c r="Q30" s="12">
        <f t="shared" ca="1" si="0"/>
        <v>37</v>
      </c>
    </row>
    <row r="31" spans="2:17" x14ac:dyDescent="0.25">
      <c r="B31" s="174"/>
      <c r="P31" s="169">
        <v>3.75</v>
      </c>
      <c r="Q31" s="12">
        <f t="shared" ca="1" si="0"/>
        <v>109</v>
      </c>
    </row>
    <row r="32" spans="2:17" x14ac:dyDescent="0.25">
      <c r="B32" s="5" t="s">
        <v>347</v>
      </c>
      <c r="C32" s="5" t="s">
        <v>348</v>
      </c>
      <c r="D32" s="5" t="s">
        <v>349</v>
      </c>
      <c r="E32" s="5" t="s">
        <v>350</v>
      </c>
      <c r="F32" s="5" t="s">
        <v>351</v>
      </c>
      <c r="G32" s="5" t="s">
        <v>352</v>
      </c>
      <c r="H32" s="5" t="s">
        <v>353</v>
      </c>
      <c r="I32" s="5" t="s">
        <v>354</v>
      </c>
      <c r="J32" s="5" t="s">
        <v>355</v>
      </c>
      <c r="K32" s="5" t="s">
        <v>356</v>
      </c>
      <c r="L32" s="5" t="s">
        <v>357</v>
      </c>
      <c r="M32" s="80" t="s">
        <v>358</v>
      </c>
      <c r="N32" s="171"/>
      <c r="P32" s="169">
        <v>4</v>
      </c>
      <c r="Q32" s="12">
        <f t="shared" ca="1" si="0"/>
        <v>269</v>
      </c>
    </row>
    <row r="33" spans="2:17" x14ac:dyDescent="0.25">
      <c r="B33" s="164">
        <v>1</v>
      </c>
      <c r="C33" s="172">
        <f ca="1">'Data (DefiLlama)'!$H$7*100+_xlfn.NORM.S.INV(RAND())*'Data (DefiLlama)'!$K$7*$C$6</f>
        <v>4.3732425846287315</v>
      </c>
      <c r="D33" s="172">
        <f ca="1">'Data (DefiLlama)'!$H$8*100+_xlfn.NORM.S.INV(RAND())*'Data (DefiLlama)'!$K$8*$C$6</f>
        <v>6.7197620951753079</v>
      </c>
      <c r="E33" s="172">
        <f ca="1">'Data (DefiLlama)'!$H$9*100+_xlfn.NORM.S.INV(RAND())*'Data (DefiLlama)'!$K$9*$C$6</f>
        <v>4.1702156916370354</v>
      </c>
      <c r="F33" s="172">
        <f ca="1">'Data (DefiLlama)'!$H$10*100+_xlfn.NORM.S.INV(RAND())*'Data (DefiLlama)'!$K$10*$C$6</f>
        <v>3.2573024372774202</v>
      </c>
      <c r="G33" s="172">
        <f ca="1">'Data (DefiLlama)'!$H$11*100+_xlfn.NORM.S.INV(RAND())*'Data (DefiLlama)'!$K$11*$C$6</f>
        <v>0.24919619931185535</v>
      </c>
      <c r="H33" s="172">
        <f ca="1">'Data (DefiLlama)'!$H$12*100+_xlfn.NORM.S.INV(RAND())*'Data (DefiLlama)'!$K$12*$C$6</f>
        <v>3.6845138617302329</v>
      </c>
      <c r="I33" s="175">
        <f ca="1">'Data (DefiLlama)'!$H$13*100+_xlfn.NORM.S.INV(RAND())*'Data (DefiLlama)'!$K$13*$C$6</f>
        <v>5.6867696618585057</v>
      </c>
      <c r="J33" s="172">
        <f ca="1">C33*'Allocation - Base'!$H$6+D33*'Allocation - Base'!$H$7+E33*'Allocation - Base'!$H$8+F33*'Allocation - Base'!$H$9+G33*'Allocation - Base'!$H$10+H33*'Allocation - Base'!$H$11+I33*'Allocation - Base'!$H$12</f>
        <v>4.5996041113168333</v>
      </c>
      <c r="K33" s="172">
        <f t="shared" ref="K33:K96" ca="1" si="1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1.1605180870283567</v>
      </c>
      <c r="L33" s="172">
        <f t="shared" ref="L33:L96" ca="1" si="2">J33-$C$7*100-K33</f>
        <v>3.339086024288477</v>
      </c>
      <c r="M33" s="172">
        <f t="shared" ref="M33:M96" ca="1" si="3">J33-$C$7*100</f>
        <v>4.4996041113168337</v>
      </c>
      <c r="N33" s="172"/>
      <c r="P33" s="169">
        <v>4.25</v>
      </c>
      <c r="Q33" s="12">
        <f t="shared" ca="1" si="0"/>
        <v>456</v>
      </c>
    </row>
    <row r="34" spans="2:17" x14ac:dyDescent="0.25">
      <c r="B34" s="164">
        <v>2</v>
      </c>
      <c r="C34" s="172">
        <f ca="1">'Data (DefiLlama)'!$H$7*100+_xlfn.NORM.S.INV(RAND())*'Data (DefiLlama)'!$K$7*$C$6</f>
        <v>4.4266357106011638</v>
      </c>
      <c r="D34" s="172">
        <f ca="1">'Data (DefiLlama)'!$H$8*100+_xlfn.NORM.S.INV(RAND())*'Data (DefiLlama)'!$K$8*$C$6</f>
        <v>3.7156003066902423</v>
      </c>
      <c r="E34" s="172">
        <f ca="1">'Data (DefiLlama)'!$H$9*100+_xlfn.NORM.S.INV(RAND())*'Data (DefiLlama)'!$K$9*$C$6</f>
        <v>4.7045383256377384</v>
      </c>
      <c r="F34" s="172">
        <f ca="1">'Data (DefiLlama)'!$H$10*100+_xlfn.NORM.S.INV(RAND())*'Data (DefiLlama)'!$K$10*$C$6</f>
        <v>2.1176455617222256</v>
      </c>
      <c r="G34" s="172">
        <f ca="1">'Data (DefiLlama)'!$H$11*100+_xlfn.NORM.S.INV(RAND())*'Data (DefiLlama)'!$K$11*$C$6</f>
        <v>-0.4678960740930056</v>
      </c>
      <c r="H34" s="172">
        <f ca="1">'Data (DefiLlama)'!$H$12*100+_xlfn.NORM.S.INV(RAND())*'Data (DefiLlama)'!$K$12*$C$6</f>
        <v>4.379255635532135</v>
      </c>
      <c r="I34" s="175">
        <f ca="1">'Data (DefiLlama)'!$H$13*100+_xlfn.NORM.S.INV(RAND())*'Data (DefiLlama)'!$K$13*$C$6</f>
        <v>4.6101089829004875</v>
      </c>
      <c r="J34" s="172">
        <f ca="1">C34*'Allocation - Base'!$H$6+D34*'Allocation - Base'!$H$7+E34*'Allocation - Base'!$H$8+F34*'Allocation - Base'!$H$9+G34*'Allocation - Base'!$H$10+H34*'Allocation - Base'!$H$11+I34*'Allocation - Base'!$H$12</f>
        <v>4.0665189128875143</v>
      </c>
      <c r="K34" s="172">
        <f t="shared" ca="1" si="1"/>
        <v>0.83281468689910132</v>
      </c>
      <c r="L34" s="172">
        <f t="shared" ca="1" si="2"/>
        <v>3.1337042259884127</v>
      </c>
      <c r="M34" s="172">
        <f t="shared" ca="1" si="3"/>
        <v>3.9665189128875142</v>
      </c>
      <c r="N34" s="172"/>
      <c r="P34" s="169">
        <v>4.5</v>
      </c>
      <c r="Q34" s="12">
        <f t="shared" ca="1" si="0"/>
        <v>320</v>
      </c>
    </row>
    <row r="35" spans="2:17" x14ac:dyDescent="0.25">
      <c r="B35" s="164">
        <v>3</v>
      </c>
      <c r="C35" s="172">
        <f ca="1">'Data (DefiLlama)'!$H$7*100+_xlfn.NORM.S.INV(RAND())*'Data (DefiLlama)'!$K$7*$C$6</f>
        <v>4.0667025694059218</v>
      </c>
      <c r="D35" s="172">
        <f ca="1">'Data (DefiLlama)'!$H$8*100+_xlfn.NORM.S.INV(RAND())*'Data (DefiLlama)'!$K$8*$C$6</f>
        <v>5.9824298599516048</v>
      </c>
      <c r="E35" s="172">
        <f ca="1">'Data (DefiLlama)'!$H$9*100+_xlfn.NORM.S.INV(RAND())*'Data (DefiLlama)'!$K$9*$C$6</f>
        <v>4.3057770981922028</v>
      </c>
      <c r="F35" s="172">
        <f ca="1">'Data (DefiLlama)'!$H$10*100+_xlfn.NORM.S.INV(RAND())*'Data (DefiLlama)'!$K$10*$C$6</f>
        <v>3.5817190459314143</v>
      </c>
      <c r="G35" s="172">
        <f ca="1">'Data (DefiLlama)'!$H$11*100+_xlfn.NORM.S.INV(RAND())*'Data (DefiLlama)'!$K$11*$C$6</f>
        <v>-0.35555225248953365</v>
      </c>
      <c r="H35" s="172">
        <f ca="1">'Data (DefiLlama)'!$H$12*100+_xlfn.NORM.S.INV(RAND())*'Data (DefiLlama)'!$K$12*$C$6</f>
        <v>3.563918964909401</v>
      </c>
      <c r="I35" s="175">
        <f ca="1">'Data (DefiLlama)'!$H$13*100+_xlfn.NORM.S.INV(RAND())*'Data (DefiLlama)'!$K$13*$C$6</f>
        <v>4.7300347115298615</v>
      </c>
      <c r="J35" s="172">
        <f ca="1">C35*'Allocation - Base'!$H$6+D35*'Allocation - Base'!$H$7+E35*'Allocation - Base'!$H$8+F35*'Allocation - Base'!$H$9+G35*'Allocation - Base'!$H$10+H35*'Allocation - Base'!$H$11+I35*'Allocation - Base'!$H$12</f>
        <v>4.3088727424696618</v>
      </c>
      <c r="K35" s="172">
        <f t="shared" ca="1" si="1"/>
        <v>0</v>
      </c>
      <c r="L35" s="172">
        <f t="shared" ca="1" si="2"/>
        <v>4.2088727424696621</v>
      </c>
      <c r="M35" s="172">
        <f t="shared" ca="1" si="3"/>
        <v>4.2088727424696621</v>
      </c>
      <c r="N35" s="172"/>
      <c r="P35" s="169">
        <v>4.75</v>
      </c>
      <c r="Q35" s="12">
        <f t="shared" ca="1" si="0"/>
        <v>125</v>
      </c>
    </row>
    <row r="36" spans="2:17" x14ac:dyDescent="0.25">
      <c r="B36" s="164">
        <v>4</v>
      </c>
      <c r="C36" s="172">
        <f ca="1">'Data (DefiLlama)'!$H$7*100+_xlfn.NORM.S.INV(RAND())*'Data (DefiLlama)'!$K$7*$C$6</f>
        <v>4.0791764303511275</v>
      </c>
      <c r="D36" s="172">
        <f ca="1">'Data (DefiLlama)'!$H$8*100+_xlfn.NORM.S.INV(RAND())*'Data (DefiLlama)'!$K$8*$C$6</f>
        <v>5.1425269960295301</v>
      </c>
      <c r="E36" s="172">
        <f ca="1">'Data (DefiLlama)'!$H$9*100+_xlfn.NORM.S.INV(RAND())*'Data (DefiLlama)'!$K$9*$C$6</f>
        <v>4.8168297826613919</v>
      </c>
      <c r="F36" s="172">
        <f ca="1">'Data (DefiLlama)'!$H$10*100+_xlfn.NORM.S.INV(RAND())*'Data (DefiLlama)'!$K$10*$C$6</f>
        <v>3.2413056094138177</v>
      </c>
      <c r="G36" s="172">
        <f ca="1">'Data (DefiLlama)'!$H$11*100+_xlfn.NORM.S.INV(RAND())*'Data (DefiLlama)'!$K$11*$C$6</f>
        <v>0.12634890302836438</v>
      </c>
      <c r="H36" s="172">
        <f ca="1">'Data (DefiLlama)'!$H$12*100+_xlfn.NORM.S.INV(RAND())*'Data (DefiLlama)'!$K$12*$C$6</f>
        <v>5.1331251445724533</v>
      </c>
      <c r="I36" s="175">
        <f ca="1">'Data (DefiLlama)'!$H$13*100+_xlfn.NORM.S.INV(RAND())*'Data (DefiLlama)'!$K$13*$C$6</f>
        <v>5.9167954697220999</v>
      </c>
      <c r="J36" s="172">
        <f ca="1">C36*'Allocation - Base'!$H$6+D36*'Allocation - Base'!$H$7+E36*'Allocation - Base'!$H$8+F36*'Allocation - Base'!$H$9+G36*'Allocation - Base'!$H$10+H36*'Allocation - Base'!$H$11+I36*'Allocation - Base'!$H$12</f>
        <v>4.4898783406153546</v>
      </c>
      <c r="K36" s="172">
        <f t="shared" ca="1" si="1"/>
        <v>0</v>
      </c>
      <c r="L36" s="172">
        <f t="shared" ca="1" si="2"/>
        <v>4.389878340615355</v>
      </c>
      <c r="M36" s="172">
        <f t="shared" ca="1" si="3"/>
        <v>4.389878340615355</v>
      </c>
      <c r="N36" s="172"/>
      <c r="P36" s="169">
        <v>5</v>
      </c>
      <c r="Q36" s="12">
        <f t="shared" ca="1" si="0"/>
        <v>18</v>
      </c>
    </row>
    <row r="37" spans="2:17" x14ac:dyDescent="0.25">
      <c r="B37" s="164">
        <v>5</v>
      </c>
      <c r="C37" s="172">
        <f ca="1">'Data (DefiLlama)'!$H$7*100+_xlfn.NORM.S.INV(RAND())*'Data (DefiLlama)'!$K$7*$C$6</f>
        <v>4.3003455176873562</v>
      </c>
      <c r="D37" s="172">
        <f ca="1">'Data (DefiLlama)'!$H$8*100+_xlfn.NORM.S.INV(RAND())*'Data (DefiLlama)'!$K$8*$C$6</f>
        <v>4.6754007556911636</v>
      </c>
      <c r="E37" s="172">
        <f ca="1">'Data (DefiLlama)'!$H$9*100+_xlfn.NORM.S.INV(RAND())*'Data (DefiLlama)'!$K$9*$C$6</f>
        <v>4.5199627156535893</v>
      </c>
      <c r="F37" s="172">
        <f ca="1">'Data (DefiLlama)'!$H$10*100+_xlfn.NORM.S.INV(RAND())*'Data (DefiLlama)'!$K$10*$C$6</f>
        <v>4.1946683721260456</v>
      </c>
      <c r="G37" s="172">
        <f ca="1">'Data (DefiLlama)'!$H$11*100+_xlfn.NORM.S.INV(RAND())*'Data (DefiLlama)'!$K$11*$C$6</f>
        <v>2.0132760275393749E-2</v>
      </c>
      <c r="H37" s="172">
        <f ca="1">'Data (DefiLlama)'!$H$12*100+_xlfn.NORM.S.INV(RAND())*'Data (DefiLlama)'!$K$12*$C$6</f>
        <v>5.0101196127663119</v>
      </c>
      <c r="I37" s="175">
        <f ca="1">'Data (DefiLlama)'!$H$13*100+_xlfn.NORM.S.INV(RAND())*'Data (DefiLlama)'!$K$13*$C$6</f>
        <v>4.5935578194004512</v>
      </c>
      <c r="J37" s="172">
        <f ca="1">C37*'Allocation - Base'!$H$6+D37*'Allocation - Base'!$H$7+E37*'Allocation - Base'!$H$8+F37*'Allocation - Base'!$H$9+G37*'Allocation - Base'!$H$10+H37*'Allocation - Base'!$H$11+I37*'Allocation - Base'!$H$12</f>
        <v>4.3414691030711117</v>
      </c>
      <c r="K37" s="172">
        <f t="shared" ca="1" si="1"/>
        <v>0</v>
      </c>
      <c r="L37" s="172">
        <f t="shared" ca="1" si="2"/>
        <v>4.241469103071112</v>
      </c>
      <c r="M37" s="172">
        <f t="shared" ca="1" si="3"/>
        <v>4.241469103071112</v>
      </c>
      <c r="N37" s="172"/>
    </row>
    <row r="38" spans="2:17" x14ac:dyDescent="0.25">
      <c r="B38" s="164">
        <v>6</v>
      </c>
      <c r="C38" s="172">
        <f ca="1">'Data (DefiLlama)'!$H$7*100+_xlfn.NORM.S.INV(RAND())*'Data (DefiLlama)'!$K$7*$C$6</f>
        <v>4.2659913317926179</v>
      </c>
      <c r="D38" s="172">
        <f ca="1">'Data (DefiLlama)'!$H$8*100+_xlfn.NORM.S.INV(RAND())*'Data (DefiLlama)'!$K$8*$C$6</f>
        <v>5.2151351961227324</v>
      </c>
      <c r="E38" s="172">
        <f ca="1">'Data (DefiLlama)'!$H$9*100+_xlfn.NORM.S.INV(RAND())*'Data (DefiLlama)'!$K$9*$C$6</f>
        <v>4.9409707909543465</v>
      </c>
      <c r="F38" s="172">
        <f ca="1">'Data (DefiLlama)'!$H$10*100+_xlfn.NORM.S.INV(RAND())*'Data (DefiLlama)'!$K$10*$C$6</f>
        <v>3.2900162067116074</v>
      </c>
      <c r="G38" s="172">
        <f ca="1">'Data (DefiLlama)'!$H$11*100+_xlfn.NORM.S.INV(RAND())*'Data (DefiLlama)'!$K$11*$C$6</f>
        <v>-1.4944805281106838E-6</v>
      </c>
      <c r="H38" s="172">
        <f ca="1">'Data (DefiLlama)'!$H$12*100+_xlfn.NORM.S.INV(RAND())*'Data (DefiLlama)'!$K$12*$C$6</f>
        <v>4.9046947397163594</v>
      </c>
      <c r="I38" s="175">
        <f ca="1">'Data (DefiLlama)'!$H$13*100+_xlfn.NORM.S.INV(RAND())*'Data (DefiLlama)'!$K$13*$C$6</f>
        <v>6.1208984471128449</v>
      </c>
      <c r="J38" s="172">
        <f ca="1">C38*'Allocation - Base'!$H$6+D38*'Allocation - Base'!$H$7+E38*'Allocation - Base'!$H$8+F38*'Allocation - Base'!$H$9+G38*'Allocation - Base'!$H$10+H38*'Allocation - Base'!$H$11+I38*'Allocation - Base'!$H$12</f>
        <v>4.5545280325404827</v>
      </c>
      <c r="K38" s="172">
        <f t="shared" ca="1" si="1"/>
        <v>0</v>
      </c>
      <c r="L38" s="172">
        <f t="shared" ca="1" si="2"/>
        <v>4.454528032540483</v>
      </c>
      <c r="M38" s="172">
        <f t="shared" ca="1" si="3"/>
        <v>4.454528032540483</v>
      </c>
      <c r="N38" s="172"/>
    </row>
    <row r="39" spans="2:17" x14ac:dyDescent="0.25">
      <c r="B39" s="164">
        <v>7</v>
      </c>
      <c r="C39" s="172">
        <f ca="1">'Data (DefiLlama)'!$H$7*100+_xlfn.NORM.S.INV(RAND())*'Data (DefiLlama)'!$K$7*$C$6</f>
        <v>4.4949654843259417</v>
      </c>
      <c r="D39" s="172">
        <f ca="1">'Data (DefiLlama)'!$H$8*100+_xlfn.NORM.S.INV(RAND())*'Data (DefiLlama)'!$K$8*$C$6</f>
        <v>5.6948190509306151</v>
      </c>
      <c r="E39" s="172">
        <f ca="1">'Data (DefiLlama)'!$H$9*100+_xlfn.NORM.S.INV(RAND())*'Data (DefiLlama)'!$K$9*$C$6</f>
        <v>4.1173809414725104</v>
      </c>
      <c r="F39" s="172">
        <f ca="1">'Data (DefiLlama)'!$H$10*100+_xlfn.NORM.S.INV(RAND())*'Data (DefiLlama)'!$K$10*$C$6</f>
        <v>3.4489770052766051</v>
      </c>
      <c r="G39" s="172">
        <f ca="1">'Data (DefiLlama)'!$H$11*100+_xlfn.NORM.S.INV(RAND())*'Data (DefiLlama)'!$K$11*$C$6</f>
        <v>-4.8657465287010784E-3</v>
      </c>
      <c r="H39" s="172">
        <f ca="1">'Data (DefiLlama)'!$H$12*100+_xlfn.NORM.S.INV(RAND())*'Data (DefiLlama)'!$K$12*$C$6</f>
        <v>6.159473927884541</v>
      </c>
      <c r="I39" s="175">
        <f ca="1">'Data (DefiLlama)'!$H$13*100+_xlfn.NORM.S.INV(RAND())*'Data (DefiLlama)'!$K$13*$C$6</f>
        <v>5.9436556343226457</v>
      </c>
      <c r="J39" s="172">
        <f ca="1">C39*'Allocation - Base'!$H$6+D39*'Allocation - Base'!$H$7+E39*'Allocation - Base'!$H$8+F39*'Allocation - Base'!$H$9+G39*'Allocation - Base'!$H$10+H39*'Allocation - Base'!$H$11+I39*'Allocation - Base'!$H$12</f>
        <v>4.7252174452548097</v>
      </c>
      <c r="K39" s="172">
        <f t="shared" ca="1" si="1"/>
        <v>0.5321968111630353</v>
      </c>
      <c r="L39" s="172">
        <f t="shared" ca="1" si="2"/>
        <v>4.0930206340917747</v>
      </c>
      <c r="M39" s="172">
        <f t="shared" ca="1" si="3"/>
        <v>4.62521744525481</v>
      </c>
      <c r="N39" s="172"/>
    </row>
    <row r="40" spans="2:17" x14ac:dyDescent="0.25">
      <c r="B40" s="164">
        <v>8</v>
      </c>
      <c r="C40" s="172">
        <f ca="1">'Data (DefiLlama)'!$H$7*100+_xlfn.NORM.S.INV(RAND())*'Data (DefiLlama)'!$K$7*$C$6</f>
        <v>4.4548985555997236</v>
      </c>
      <c r="D40" s="172">
        <f ca="1">'Data (DefiLlama)'!$H$8*100+_xlfn.NORM.S.INV(RAND())*'Data (DefiLlama)'!$K$8*$C$6</f>
        <v>5.6093604219445981</v>
      </c>
      <c r="E40" s="172">
        <f ca="1">'Data (DefiLlama)'!$H$9*100+_xlfn.NORM.S.INV(RAND())*'Data (DefiLlama)'!$K$9*$C$6</f>
        <v>4.2692183475309031</v>
      </c>
      <c r="F40" s="172">
        <f ca="1">'Data (DefiLlama)'!$H$10*100+_xlfn.NORM.S.INV(RAND())*'Data (DefiLlama)'!$K$10*$C$6</f>
        <v>5.0418731605419591</v>
      </c>
      <c r="G40" s="172">
        <f ca="1">'Data (DefiLlama)'!$H$11*100+_xlfn.NORM.S.INV(RAND())*'Data (DefiLlama)'!$K$11*$C$6</f>
        <v>2.3761269478495741E-2</v>
      </c>
      <c r="H40" s="172">
        <f ca="1">'Data (DefiLlama)'!$H$12*100+_xlfn.NORM.S.INV(RAND())*'Data (DefiLlama)'!$K$12*$C$6</f>
        <v>4.6764903145454753</v>
      </c>
      <c r="I40" s="175">
        <f ca="1">'Data (DefiLlama)'!$H$13*100+_xlfn.NORM.S.INV(RAND())*'Data (DefiLlama)'!$K$13*$C$6</f>
        <v>6.1803176137232754</v>
      </c>
      <c r="J40" s="172">
        <f ca="1">C40*'Allocation - Base'!$H$6+D40*'Allocation - Base'!$H$7+E40*'Allocation - Base'!$H$8+F40*'Allocation - Base'!$H$9+G40*'Allocation - Base'!$H$10+H40*'Allocation - Base'!$H$11+I40*'Allocation - Base'!$H$12</f>
        <v>4.5087758697045386</v>
      </c>
      <c r="K40" s="172">
        <f t="shared" ca="1" si="1"/>
        <v>0</v>
      </c>
      <c r="L40" s="172">
        <f t="shared" ca="1" si="2"/>
        <v>4.4087758697045389</v>
      </c>
      <c r="M40" s="172">
        <f t="shared" ca="1" si="3"/>
        <v>4.4087758697045389</v>
      </c>
      <c r="N40" s="172"/>
    </row>
    <row r="41" spans="2:17" x14ac:dyDescent="0.25">
      <c r="B41" s="164">
        <v>9</v>
      </c>
      <c r="C41" s="172">
        <f ca="1">'Data (DefiLlama)'!$H$7*100+_xlfn.NORM.S.INV(RAND())*'Data (DefiLlama)'!$K$7*$C$6</f>
        <v>4.2411461742332879</v>
      </c>
      <c r="D41" s="172">
        <f ca="1">'Data (DefiLlama)'!$H$8*100+_xlfn.NORM.S.INV(RAND())*'Data (DefiLlama)'!$K$8*$C$6</f>
        <v>5.4513410175315062</v>
      </c>
      <c r="E41" s="172">
        <f ca="1">'Data (DefiLlama)'!$H$9*100+_xlfn.NORM.S.INV(RAND())*'Data (DefiLlama)'!$K$9*$C$6</f>
        <v>5.3831407145991754</v>
      </c>
      <c r="F41" s="172">
        <f ca="1">'Data (DefiLlama)'!$H$10*100+_xlfn.NORM.S.INV(RAND())*'Data (DefiLlama)'!$K$10*$C$6</f>
        <v>2.6693130538549887</v>
      </c>
      <c r="G41" s="172">
        <f ca="1">'Data (DefiLlama)'!$H$11*100+_xlfn.NORM.S.INV(RAND())*'Data (DefiLlama)'!$K$11*$C$6</f>
        <v>0.26014686699420703</v>
      </c>
      <c r="H41" s="172">
        <f ca="1">'Data (DefiLlama)'!$H$12*100+_xlfn.NORM.S.INV(RAND())*'Data (DefiLlama)'!$K$12*$C$6</f>
        <v>5.0305629670990273</v>
      </c>
      <c r="I41" s="175">
        <f ca="1">'Data (DefiLlama)'!$H$13*100+_xlfn.NORM.S.INV(RAND())*'Data (DefiLlama)'!$K$13*$C$6</f>
        <v>3.3479247278732407</v>
      </c>
      <c r="J41" s="172">
        <f ca="1">C41*'Allocation - Base'!$H$6+D41*'Allocation - Base'!$H$7+E41*'Allocation - Base'!$H$8+F41*'Allocation - Base'!$H$9+G41*'Allocation - Base'!$H$10+H41*'Allocation - Base'!$H$11+I41*'Allocation - Base'!$H$12</f>
        <v>4.7485560737172214</v>
      </c>
      <c r="K41" s="172">
        <f t="shared" ca="1" si="1"/>
        <v>0</v>
      </c>
      <c r="L41" s="172">
        <f t="shared" ca="1" si="2"/>
        <v>4.6485560737172218</v>
      </c>
      <c r="M41" s="172">
        <f t="shared" ca="1" si="3"/>
        <v>4.6485560737172218</v>
      </c>
      <c r="N41" s="172"/>
    </row>
    <row r="42" spans="2:17" x14ac:dyDescent="0.25">
      <c r="B42" s="164">
        <v>10</v>
      </c>
      <c r="C42" s="172">
        <f ca="1">'Data (DefiLlama)'!$H$7*100+_xlfn.NORM.S.INV(RAND())*'Data (DefiLlama)'!$K$7*$C$6</f>
        <v>4.6371859985446831</v>
      </c>
      <c r="D42" s="172">
        <f ca="1">'Data (DefiLlama)'!$H$8*100+_xlfn.NORM.S.INV(RAND())*'Data (DefiLlama)'!$K$8*$C$6</f>
        <v>5.2802209302934324</v>
      </c>
      <c r="E42" s="172">
        <f ca="1">'Data (DefiLlama)'!$H$9*100+_xlfn.NORM.S.INV(RAND())*'Data (DefiLlama)'!$K$9*$C$6</f>
        <v>4.2102172687972157</v>
      </c>
      <c r="F42" s="172">
        <f ca="1">'Data (DefiLlama)'!$H$10*100+_xlfn.NORM.S.INV(RAND())*'Data (DefiLlama)'!$K$10*$C$6</f>
        <v>2.2561346115464413</v>
      </c>
      <c r="G42" s="172">
        <f ca="1">'Data (DefiLlama)'!$H$11*100+_xlfn.NORM.S.INV(RAND())*'Data (DefiLlama)'!$K$11*$C$6</f>
        <v>-0.4030931909604023</v>
      </c>
      <c r="H42" s="172">
        <f ca="1">'Data (DefiLlama)'!$H$12*100+_xlfn.NORM.S.INV(RAND())*'Data (DefiLlama)'!$K$12*$C$6</f>
        <v>4.8647328522878377</v>
      </c>
      <c r="I42" s="175">
        <f ca="1">'Data (DefiLlama)'!$H$13*100+_xlfn.NORM.S.INV(RAND())*'Data (DefiLlama)'!$K$13*$C$6</f>
        <v>6.1259740977365533</v>
      </c>
      <c r="J42" s="172">
        <f ca="1">C42*'Allocation - Base'!$H$6+D42*'Allocation - Base'!$H$7+E42*'Allocation - Base'!$H$8+F42*'Allocation - Base'!$H$9+G42*'Allocation - Base'!$H$10+H42*'Allocation - Base'!$H$11+I42*'Allocation - Base'!$H$12</f>
        <v>4.4733206176312228</v>
      </c>
      <c r="K42" s="172">
        <f t="shared" ca="1" si="1"/>
        <v>0</v>
      </c>
      <c r="L42" s="172">
        <f t="shared" ca="1" si="2"/>
        <v>4.3733206176312232</v>
      </c>
      <c r="M42" s="172">
        <f t="shared" ca="1" si="3"/>
        <v>4.3733206176312232</v>
      </c>
      <c r="N42" s="172"/>
    </row>
    <row r="43" spans="2:17" x14ac:dyDescent="0.25">
      <c r="B43" s="164">
        <v>11</v>
      </c>
      <c r="C43" s="172">
        <f ca="1">'Data (DefiLlama)'!$H$7*100+_xlfn.NORM.S.INV(RAND())*'Data (DefiLlama)'!$K$7*$C$6</f>
        <v>4.034609092194259</v>
      </c>
      <c r="D43" s="172">
        <f ca="1">'Data (DefiLlama)'!$H$8*100+_xlfn.NORM.S.INV(RAND())*'Data (DefiLlama)'!$K$8*$C$6</f>
        <v>4.7020971793576196</v>
      </c>
      <c r="E43" s="172">
        <f ca="1">'Data (DefiLlama)'!$H$9*100+_xlfn.NORM.S.INV(RAND())*'Data (DefiLlama)'!$K$9*$C$6</f>
        <v>4.3882226533458004</v>
      </c>
      <c r="F43" s="172">
        <f ca="1">'Data (DefiLlama)'!$H$10*100+_xlfn.NORM.S.INV(RAND())*'Data (DefiLlama)'!$K$10*$C$6</f>
        <v>3.2343429949509566</v>
      </c>
      <c r="G43" s="172">
        <f ca="1">'Data (DefiLlama)'!$H$11*100+_xlfn.NORM.S.INV(RAND())*'Data (DefiLlama)'!$K$11*$C$6</f>
        <v>4.964130005903953E-2</v>
      </c>
      <c r="H43" s="172">
        <f ca="1">'Data (DefiLlama)'!$H$12*100+_xlfn.NORM.S.INV(RAND())*'Data (DefiLlama)'!$K$12*$C$6</f>
        <v>3.6739892819832685</v>
      </c>
      <c r="I43" s="175">
        <f ca="1">'Data (DefiLlama)'!$H$13*100+_xlfn.NORM.S.INV(RAND())*'Data (DefiLlama)'!$K$13*$C$6</f>
        <v>6.2041699896619322</v>
      </c>
      <c r="J43" s="172">
        <f ca="1">C43*'Allocation - Base'!$H$6+D43*'Allocation - Base'!$H$7+E43*'Allocation - Base'!$H$8+F43*'Allocation - Base'!$H$9+G43*'Allocation - Base'!$H$10+H43*'Allocation - Base'!$H$11+I43*'Allocation - Base'!$H$12</f>
        <v>4.0365431431345744</v>
      </c>
      <c r="K43" s="172">
        <f t="shared" ca="1" si="1"/>
        <v>0</v>
      </c>
      <c r="L43" s="172">
        <f t="shared" ca="1" si="2"/>
        <v>3.9365431431345743</v>
      </c>
      <c r="M43" s="172">
        <f t="shared" ca="1" si="3"/>
        <v>3.9365431431345743</v>
      </c>
      <c r="N43" s="172"/>
    </row>
    <row r="44" spans="2:17" x14ac:dyDescent="0.25">
      <c r="B44" s="164">
        <v>12</v>
      </c>
      <c r="C44" s="172">
        <f ca="1">'Data (DefiLlama)'!$H$7*100+_xlfn.NORM.S.INV(RAND())*'Data (DefiLlama)'!$K$7*$C$6</f>
        <v>4.3470505641192538</v>
      </c>
      <c r="D44" s="172">
        <f ca="1">'Data (DefiLlama)'!$H$8*100+_xlfn.NORM.S.INV(RAND())*'Data (DefiLlama)'!$K$8*$C$6</f>
        <v>4.2902623987934625</v>
      </c>
      <c r="E44" s="172">
        <f ca="1">'Data (DefiLlama)'!$H$9*100+_xlfn.NORM.S.INV(RAND())*'Data (DefiLlama)'!$K$9*$C$6</f>
        <v>4.4616446716576625</v>
      </c>
      <c r="F44" s="172">
        <f ca="1">'Data (DefiLlama)'!$H$10*100+_xlfn.NORM.S.INV(RAND())*'Data (DefiLlama)'!$K$10*$C$6</f>
        <v>3.0687758405618419</v>
      </c>
      <c r="G44" s="172">
        <f ca="1">'Data (DefiLlama)'!$H$11*100+_xlfn.NORM.S.INV(RAND())*'Data (DefiLlama)'!$K$11*$C$6</f>
        <v>-5.3056506769011975E-2</v>
      </c>
      <c r="H44" s="172">
        <f ca="1">'Data (DefiLlama)'!$H$12*100+_xlfn.NORM.S.INV(RAND())*'Data (DefiLlama)'!$K$12*$C$6</f>
        <v>5.8196990319242454</v>
      </c>
      <c r="I44" s="175">
        <f ca="1">'Data (DefiLlama)'!$H$13*100+_xlfn.NORM.S.INV(RAND())*'Data (DefiLlama)'!$K$13*$C$6</f>
        <v>4.182820796212332</v>
      </c>
      <c r="J44" s="172">
        <f ca="1">C44*'Allocation - Base'!$H$6+D44*'Allocation - Base'!$H$7+E44*'Allocation - Base'!$H$8+F44*'Allocation - Base'!$H$9+G44*'Allocation - Base'!$H$10+H44*'Allocation - Base'!$H$11+I44*'Allocation - Base'!$H$12</f>
        <v>4.3623939662987432</v>
      </c>
      <c r="K44" s="172">
        <f t="shared" ca="1" si="1"/>
        <v>0</v>
      </c>
      <c r="L44" s="172">
        <f t="shared" ca="1" si="2"/>
        <v>4.2623939662987436</v>
      </c>
      <c r="M44" s="172">
        <f t="shared" ca="1" si="3"/>
        <v>4.2623939662987436</v>
      </c>
      <c r="N44" s="172"/>
    </row>
    <row r="45" spans="2:17" x14ac:dyDescent="0.25">
      <c r="B45" s="164">
        <v>13</v>
      </c>
      <c r="C45" s="172">
        <f ca="1">'Data (DefiLlama)'!$H$7*100+_xlfn.NORM.S.INV(RAND())*'Data (DefiLlama)'!$K$7*$C$6</f>
        <v>4.1743762284536921</v>
      </c>
      <c r="D45" s="172">
        <f ca="1">'Data (DefiLlama)'!$H$8*100+_xlfn.NORM.S.INV(RAND())*'Data (DefiLlama)'!$K$8*$C$6</f>
        <v>5.2889354647805789</v>
      </c>
      <c r="E45" s="172">
        <f ca="1">'Data (DefiLlama)'!$H$9*100+_xlfn.NORM.S.INV(RAND())*'Data (DefiLlama)'!$K$9*$C$6</f>
        <v>5.0521345609652482</v>
      </c>
      <c r="F45" s="172">
        <f ca="1">'Data (DefiLlama)'!$H$10*100+_xlfn.NORM.S.INV(RAND())*'Data (DefiLlama)'!$K$10*$C$6</f>
        <v>3.2775211060128266</v>
      </c>
      <c r="G45" s="172">
        <f ca="1">'Data (DefiLlama)'!$H$11*100+_xlfn.NORM.S.INV(RAND())*'Data (DefiLlama)'!$K$11*$C$6</f>
        <v>-0.43664699021154979</v>
      </c>
      <c r="H45" s="172">
        <f ca="1">'Data (DefiLlama)'!$H$12*100+_xlfn.NORM.S.INV(RAND())*'Data (DefiLlama)'!$K$12*$C$6</f>
        <v>4.7906548981988619</v>
      </c>
      <c r="I45" s="175">
        <f ca="1">'Data (DefiLlama)'!$H$13*100+_xlfn.NORM.S.INV(RAND())*'Data (DefiLlama)'!$K$13*$C$6</f>
        <v>6.1746835103407243</v>
      </c>
      <c r="J45" s="172">
        <f ca="1">C45*'Allocation - Base'!$H$6+D45*'Allocation - Base'!$H$7+E45*'Allocation - Base'!$H$8+F45*'Allocation - Base'!$H$9+G45*'Allocation - Base'!$H$10+H45*'Allocation - Base'!$H$11+I45*'Allocation - Base'!$H$12</f>
        <v>4.5343462601918159</v>
      </c>
      <c r="K45" s="172">
        <f t="shared" ca="1" si="1"/>
        <v>0</v>
      </c>
      <c r="L45" s="172">
        <f t="shared" ca="1" si="2"/>
        <v>4.4343462601918162</v>
      </c>
      <c r="M45" s="172">
        <f t="shared" ca="1" si="3"/>
        <v>4.4343462601918162</v>
      </c>
      <c r="N45" s="172"/>
    </row>
    <row r="46" spans="2:17" x14ac:dyDescent="0.25">
      <c r="B46" s="164">
        <v>14</v>
      </c>
      <c r="C46" s="172">
        <f ca="1">'Data (DefiLlama)'!$H$7*100+_xlfn.NORM.S.INV(RAND())*'Data (DefiLlama)'!$K$7*$C$6</f>
        <v>4.0325284291937056</v>
      </c>
      <c r="D46" s="172">
        <f ca="1">'Data (DefiLlama)'!$H$8*100+_xlfn.NORM.S.INV(RAND())*'Data (DefiLlama)'!$K$8*$C$6</f>
        <v>5.3986877546625447</v>
      </c>
      <c r="E46" s="172">
        <f ca="1">'Data (DefiLlama)'!$H$9*100+_xlfn.NORM.S.INV(RAND())*'Data (DefiLlama)'!$K$9*$C$6</f>
        <v>4.240531860464821</v>
      </c>
      <c r="F46" s="172">
        <f ca="1">'Data (DefiLlama)'!$H$10*100+_xlfn.NORM.S.INV(RAND())*'Data (DefiLlama)'!$K$10*$C$6</f>
        <v>3.2860723931881686</v>
      </c>
      <c r="G46" s="172">
        <f ca="1">'Data (DefiLlama)'!$H$11*100+_xlfn.NORM.S.INV(RAND())*'Data (DefiLlama)'!$K$11*$C$6</f>
        <v>3.69957340708881E-3</v>
      </c>
      <c r="H46" s="172">
        <f ca="1">'Data (DefiLlama)'!$H$12*100+_xlfn.NORM.S.INV(RAND())*'Data (DefiLlama)'!$K$12*$C$6</f>
        <v>5.1610110801738935</v>
      </c>
      <c r="I46" s="175">
        <f ca="1">'Data (DefiLlama)'!$H$13*100+_xlfn.NORM.S.INV(RAND())*'Data (DefiLlama)'!$K$13*$C$6</f>
        <v>5.9897344651102058</v>
      </c>
      <c r="J46" s="172">
        <f ca="1">C46*'Allocation - Base'!$H$6+D46*'Allocation - Base'!$H$7+E46*'Allocation - Base'!$H$8+F46*'Allocation - Base'!$H$9+G46*'Allocation - Base'!$H$10+H46*'Allocation - Base'!$H$11+I46*'Allocation - Base'!$H$12</f>
        <v>4.3939000732363915</v>
      </c>
      <c r="K46" s="172">
        <f t="shared" ca="1" si="1"/>
        <v>0</v>
      </c>
      <c r="L46" s="172">
        <f t="shared" ca="1" si="2"/>
        <v>4.2939000732363919</v>
      </c>
      <c r="M46" s="172">
        <f t="shared" ca="1" si="3"/>
        <v>4.2939000732363919</v>
      </c>
      <c r="N46" s="172"/>
    </row>
    <row r="47" spans="2:17" x14ac:dyDescent="0.25">
      <c r="B47" s="164">
        <v>15</v>
      </c>
      <c r="C47" s="172">
        <f ca="1">'Data (DefiLlama)'!$H$7*100+_xlfn.NORM.S.INV(RAND())*'Data (DefiLlama)'!$K$7*$C$6</f>
        <v>4.2511928883075072</v>
      </c>
      <c r="D47" s="172">
        <f ca="1">'Data (DefiLlama)'!$H$8*100+_xlfn.NORM.S.INV(RAND())*'Data (DefiLlama)'!$K$8*$C$6</f>
        <v>4.3952976399687538</v>
      </c>
      <c r="E47" s="172">
        <f ca="1">'Data (DefiLlama)'!$H$9*100+_xlfn.NORM.S.INV(RAND())*'Data (DefiLlama)'!$K$9*$C$6</f>
        <v>3.6614349636707706</v>
      </c>
      <c r="F47" s="172">
        <f ca="1">'Data (DefiLlama)'!$H$10*100+_xlfn.NORM.S.INV(RAND())*'Data (DefiLlama)'!$K$10*$C$6</f>
        <v>3.3736621871382741</v>
      </c>
      <c r="G47" s="172">
        <f ca="1">'Data (DefiLlama)'!$H$11*100+_xlfn.NORM.S.INV(RAND())*'Data (DefiLlama)'!$K$11*$C$6</f>
        <v>-0.10526687040926883</v>
      </c>
      <c r="H47" s="172">
        <f ca="1">'Data (DefiLlama)'!$H$12*100+_xlfn.NORM.S.INV(RAND())*'Data (DefiLlama)'!$K$12*$C$6</f>
        <v>3.987573503763409</v>
      </c>
      <c r="I47" s="175">
        <f ca="1">'Data (DefiLlama)'!$H$13*100+_xlfn.NORM.S.INV(RAND())*'Data (DefiLlama)'!$K$13*$C$6</f>
        <v>5.6064020318013332</v>
      </c>
      <c r="J47" s="172">
        <f ca="1">C47*'Allocation - Base'!$H$6+D47*'Allocation - Base'!$H$7+E47*'Allocation - Base'!$H$8+F47*'Allocation - Base'!$H$9+G47*'Allocation - Base'!$H$10+H47*'Allocation - Base'!$H$11+I47*'Allocation - Base'!$H$12</f>
        <v>3.8824136994461806</v>
      </c>
      <c r="K47" s="172">
        <f t="shared" ca="1" si="1"/>
        <v>8.4573306445106962</v>
      </c>
      <c r="L47" s="172">
        <f t="shared" ca="1" si="2"/>
        <v>-4.6749169450645152</v>
      </c>
      <c r="M47" s="172">
        <f t="shared" ca="1" si="3"/>
        <v>3.7824136994461806</v>
      </c>
      <c r="N47" s="172"/>
    </row>
    <row r="48" spans="2:17" x14ac:dyDescent="0.25">
      <c r="B48" s="164">
        <v>16</v>
      </c>
      <c r="C48" s="172">
        <f ca="1">'Data (DefiLlama)'!$H$7*100+_xlfn.NORM.S.INV(RAND())*'Data (DefiLlama)'!$K$7*$C$6</f>
        <v>4.0257125761532722</v>
      </c>
      <c r="D48" s="172">
        <f ca="1">'Data (DefiLlama)'!$H$8*100+_xlfn.NORM.S.INV(RAND())*'Data (DefiLlama)'!$K$8*$C$6</f>
        <v>6.5725205495813892</v>
      </c>
      <c r="E48" s="172">
        <f ca="1">'Data (DefiLlama)'!$H$9*100+_xlfn.NORM.S.INV(RAND())*'Data (DefiLlama)'!$K$9*$C$6</f>
        <v>4.8464859225710111</v>
      </c>
      <c r="F48" s="172">
        <f ca="1">'Data (DefiLlama)'!$H$10*100+_xlfn.NORM.S.INV(RAND())*'Data (DefiLlama)'!$K$10*$C$6</f>
        <v>3.8531670093696295</v>
      </c>
      <c r="G48" s="172">
        <f ca="1">'Data (DefiLlama)'!$H$11*100+_xlfn.NORM.S.INV(RAND())*'Data (DefiLlama)'!$K$11*$C$6</f>
        <v>-0.16071285097961907</v>
      </c>
      <c r="H48" s="172">
        <f ca="1">'Data (DefiLlama)'!$H$12*100+_xlfn.NORM.S.INV(RAND())*'Data (DefiLlama)'!$K$12*$C$6</f>
        <v>4.5247403681954053</v>
      </c>
      <c r="I48" s="175">
        <f ca="1">'Data (DefiLlama)'!$H$13*100+_xlfn.NORM.S.INV(RAND())*'Data (DefiLlama)'!$K$13*$C$6</f>
        <v>5.9660440328965088</v>
      </c>
      <c r="J48" s="172">
        <f ca="1">C48*'Allocation - Base'!$H$6+D48*'Allocation - Base'!$H$7+E48*'Allocation - Base'!$H$8+F48*'Allocation - Base'!$H$9+G48*'Allocation - Base'!$H$10+H48*'Allocation - Base'!$H$11+I48*'Allocation - Base'!$H$12</f>
        <v>4.733140803564412</v>
      </c>
      <c r="K48" s="172">
        <f t="shared" ca="1" si="1"/>
        <v>0</v>
      </c>
      <c r="L48" s="172">
        <f t="shared" ca="1" si="2"/>
        <v>4.6331408035644124</v>
      </c>
      <c r="M48" s="172">
        <f t="shared" ca="1" si="3"/>
        <v>4.6331408035644124</v>
      </c>
      <c r="N48" s="172"/>
    </row>
    <row r="49" spans="2:14" x14ac:dyDescent="0.25">
      <c r="B49" s="164">
        <v>17</v>
      </c>
      <c r="C49" s="172">
        <f ca="1">'Data (DefiLlama)'!$H$7*100+_xlfn.NORM.S.INV(RAND())*'Data (DefiLlama)'!$K$7*$C$6</f>
        <v>4.3531173096387903</v>
      </c>
      <c r="D49" s="172">
        <f ca="1">'Data (DefiLlama)'!$H$8*100+_xlfn.NORM.S.INV(RAND())*'Data (DefiLlama)'!$K$8*$C$6</f>
        <v>4.4308074114730527</v>
      </c>
      <c r="E49" s="172">
        <f ca="1">'Data (DefiLlama)'!$H$9*100+_xlfn.NORM.S.INV(RAND())*'Data (DefiLlama)'!$K$9*$C$6</f>
        <v>4.6665804862607896</v>
      </c>
      <c r="F49" s="172">
        <f ca="1">'Data (DefiLlama)'!$H$10*100+_xlfn.NORM.S.INV(RAND())*'Data (DefiLlama)'!$K$10*$C$6</f>
        <v>2.4960949941258717</v>
      </c>
      <c r="G49" s="172">
        <f ca="1">'Data (DefiLlama)'!$H$11*100+_xlfn.NORM.S.INV(RAND())*'Data (DefiLlama)'!$K$11*$C$6</f>
        <v>-0.33700643182702228</v>
      </c>
      <c r="H49" s="172">
        <f ca="1">'Data (DefiLlama)'!$H$12*100+_xlfn.NORM.S.INV(RAND())*'Data (DefiLlama)'!$K$12*$C$6</f>
        <v>4.1833214890543626</v>
      </c>
      <c r="I49" s="175">
        <f ca="1">'Data (DefiLlama)'!$H$13*100+_xlfn.NORM.S.INV(RAND())*'Data (DefiLlama)'!$K$13*$C$6</f>
        <v>4.9248974005489821</v>
      </c>
      <c r="J49" s="172">
        <f ca="1">C49*'Allocation - Base'!$H$6+D49*'Allocation - Base'!$H$7+E49*'Allocation - Base'!$H$8+F49*'Allocation - Base'!$H$9+G49*'Allocation - Base'!$H$10+H49*'Allocation - Base'!$H$11+I49*'Allocation - Base'!$H$12</f>
        <v>4.1909300690919009</v>
      </c>
      <c r="K49" s="172">
        <f t="shared" ca="1" si="1"/>
        <v>0</v>
      </c>
      <c r="L49" s="172">
        <f t="shared" ca="1" si="2"/>
        <v>4.0909300690919013</v>
      </c>
      <c r="M49" s="172">
        <f t="shared" ca="1" si="3"/>
        <v>4.0909300690919013</v>
      </c>
      <c r="N49" s="172"/>
    </row>
    <row r="50" spans="2:14" x14ac:dyDescent="0.25">
      <c r="B50" s="164">
        <v>18</v>
      </c>
      <c r="C50" s="172">
        <f ca="1">'Data (DefiLlama)'!$H$7*100+_xlfn.NORM.S.INV(RAND())*'Data (DefiLlama)'!$K$7*$C$6</f>
        <v>4.2970218385243264</v>
      </c>
      <c r="D50" s="172">
        <f ca="1">'Data (DefiLlama)'!$H$8*100+_xlfn.NORM.S.INV(RAND())*'Data (DefiLlama)'!$K$8*$C$6</f>
        <v>4.111776146529011</v>
      </c>
      <c r="E50" s="172">
        <f ca="1">'Data (DefiLlama)'!$H$9*100+_xlfn.NORM.S.INV(RAND())*'Data (DefiLlama)'!$K$9*$C$6</f>
        <v>3.7425984836348158</v>
      </c>
      <c r="F50" s="172">
        <f ca="1">'Data (DefiLlama)'!$H$10*100+_xlfn.NORM.S.INV(RAND())*'Data (DefiLlama)'!$K$10*$C$6</f>
        <v>3.2055541173852431</v>
      </c>
      <c r="G50" s="172">
        <f ca="1">'Data (DefiLlama)'!$H$11*100+_xlfn.NORM.S.INV(RAND())*'Data (DefiLlama)'!$K$11*$C$6</f>
        <v>0.11203766561664728</v>
      </c>
      <c r="H50" s="172">
        <f ca="1">'Data (DefiLlama)'!$H$12*100+_xlfn.NORM.S.INV(RAND())*'Data (DefiLlama)'!$K$12*$C$6</f>
        <v>4.222509337115314</v>
      </c>
      <c r="I50" s="175">
        <f ca="1">'Data (DefiLlama)'!$H$13*100+_xlfn.NORM.S.INV(RAND())*'Data (DefiLlama)'!$K$13*$C$6</f>
        <v>5.9136214263946716</v>
      </c>
      <c r="J50" s="172">
        <f ca="1">C50*'Allocation - Base'!$H$6+D50*'Allocation - Base'!$H$7+E50*'Allocation - Base'!$H$8+F50*'Allocation - Base'!$H$9+G50*'Allocation - Base'!$H$10+H50*'Allocation - Base'!$H$11+I50*'Allocation - Base'!$H$12</f>
        <v>3.8916784929463839</v>
      </c>
      <c r="K50" s="172">
        <f t="shared" ca="1" si="1"/>
        <v>5.180907888723624</v>
      </c>
      <c r="L50" s="172">
        <f t="shared" ca="1" si="2"/>
        <v>-1.3892293957772401</v>
      </c>
      <c r="M50" s="172">
        <f t="shared" ca="1" si="3"/>
        <v>3.7916784929463838</v>
      </c>
      <c r="N50" s="172"/>
    </row>
    <row r="51" spans="2:14" x14ac:dyDescent="0.25">
      <c r="B51" s="164">
        <v>19</v>
      </c>
      <c r="C51" s="172">
        <f ca="1">'Data (DefiLlama)'!$H$7*100+_xlfn.NORM.S.INV(RAND())*'Data (DefiLlama)'!$K$7*$C$6</f>
        <v>3.9913930904807633</v>
      </c>
      <c r="D51" s="172">
        <f ca="1">'Data (DefiLlama)'!$H$8*100+_xlfn.NORM.S.INV(RAND())*'Data (DefiLlama)'!$K$8*$C$6</f>
        <v>4.7569949402474316</v>
      </c>
      <c r="E51" s="172">
        <f ca="1">'Data (DefiLlama)'!$H$9*100+_xlfn.NORM.S.INV(RAND())*'Data (DefiLlama)'!$K$9*$C$6</f>
        <v>4.2857352801723838</v>
      </c>
      <c r="F51" s="172">
        <f ca="1">'Data (DefiLlama)'!$H$10*100+_xlfn.NORM.S.INV(RAND())*'Data (DefiLlama)'!$K$10*$C$6</f>
        <v>3.1765935840484256</v>
      </c>
      <c r="G51" s="172">
        <f ca="1">'Data (DefiLlama)'!$H$11*100+_xlfn.NORM.S.INV(RAND())*'Data (DefiLlama)'!$K$11*$C$6</f>
        <v>0.30928415909147239</v>
      </c>
      <c r="H51" s="172">
        <f ca="1">'Data (DefiLlama)'!$H$12*100+_xlfn.NORM.S.INV(RAND())*'Data (DefiLlama)'!$K$12*$C$6</f>
        <v>5.2123847436225104</v>
      </c>
      <c r="I51" s="175">
        <f ca="1">'Data (DefiLlama)'!$H$13*100+_xlfn.NORM.S.INV(RAND())*'Data (DefiLlama)'!$K$13*$C$6</f>
        <v>5.937842326698016</v>
      </c>
      <c r="J51" s="172">
        <f ca="1">C51*'Allocation - Base'!$H$6+D51*'Allocation - Base'!$H$7+E51*'Allocation - Base'!$H$8+F51*'Allocation - Base'!$H$9+G51*'Allocation - Base'!$H$10+H51*'Allocation - Base'!$H$11+I51*'Allocation - Base'!$H$12</f>
        <v>4.2554224017471327</v>
      </c>
      <c r="K51" s="172">
        <f t="shared" ca="1" si="1"/>
        <v>0.3876067348541043</v>
      </c>
      <c r="L51" s="172">
        <f t="shared" ca="1" si="2"/>
        <v>3.7678156668930289</v>
      </c>
      <c r="M51" s="172">
        <f t="shared" ca="1" si="3"/>
        <v>4.1554224017471331</v>
      </c>
      <c r="N51" s="172"/>
    </row>
    <row r="52" spans="2:14" x14ac:dyDescent="0.25">
      <c r="B52" s="164">
        <v>20</v>
      </c>
      <c r="C52" s="172">
        <f ca="1">'Data (DefiLlama)'!$H$7*100+_xlfn.NORM.S.INV(RAND())*'Data (DefiLlama)'!$K$7*$C$6</f>
        <v>4.5923707762104824</v>
      </c>
      <c r="D52" s="172">
        <f ca="1">'Data (DefiLlama)'!$H$8*100+_xlfn.NORM.S.INV(RAND())*'Data (DefiLlama)'!$K$8*$C$6</f>
        <v>4.041038426039222</v>
      </c>
      <c r="E52" s="172">
        <f ca="1">'Data (DefiLlama)'!$H$9*100+_xlfn.NORM.S.INV(RAND())*'Data (DefiLlama)'!$K$9*$C$6</f>
        <v>4.7283255517197116</v>
      </c>
      <c r="F52" s="172">
        <f ca="1">'Data (DefiLlama)'!$H$10*100+_xlfn.NORM.S.INV(RAND())*'Data (DefiLlama)'!$K$10*$C$6</f>
        <v>2.8781731469219185</v>
      </c>
      <c r="G52" s="172">
        <f ca="1">'Data (DefiLlama)'!$H$11*100+_xlfn.NORM.S.INV(RAND())*'Data (DefiLlama)'!$K$11*$C$6</f>
        <v>-4.1559869267152126E-2</v>
      </c>
      <c r="H52" s="172">
        <f ca="1">'Data (DefiLlama)'!$H$12*100+_xlfn.NORM.S.INV(RAND())*'Data (DefiLlama)'!$K$12*$C$6</f>
        <v>3.569093681853678</v>
      </c>
      <c r="I52" s="175">
        <f ca="1">'Data (DefiLlama)'!$H$13*100+_xlfn.NORM.S.INV(RAND())*'Data (DefiLlama)'!$K$13*$C$6</f>
        <v>6.9473879187579746</v>
      </c>
      <c r="J52" s="172">
        <f ca="1">C52*'Allocation - Base'!$H$6+D52*'Allocation - Base'!$H$7+E52*'Allocation - Base'!$H$8+F52*'Allocation - Base'!$H$9+G52*'Allocation - Base'!$H$10+H52*'Allocation - Base'!$H$11+I52*'Allocation - Base'!$H$12</f>
        <v>4.1033382861175722</v>
      </c>
      <c r="K52" s="172">
        <f t="shared" ca="1" si="1"/>
        <v>0</v>
      </c>
      <c r="L52" s="172">
        <f t="shared" ca="1" si="2"/>
        <v>4.0033382861175726</v>
      </c>
      <c r="M52" s="172">
        <f t="shared" ca="1" si="3"/>
        <v>4.0033382861175726</v>
      </c>
      <c r="N52" s="172"/>
    </row>
    <row r="53" spans="2:14" x14ac:dyDescent="0.25">
      <c r="B53" s="164">
        <v>21</v>
      </c>
      <c r="C53" s="172">
        <f ca="1">'Data (DefiLlama)'!$H$7*100+_xlfn.NORM.S.INV(RAND())*'Data (DefiLlama)'!$K$7*$C$6</f>
        <v>4.1944050713134766</v>
      </c>
      <c r="D53" s="172">
        <f ca="1">'Data (DefiLlama)'!$H$8*100+_xlfn.NORM.S.INV(RAND())*'Data (DefiLlama)'!$K$8*$C$6</f>
        <v>5.1143815505657049</v>
      </c>
      <c r="E53" s="172">
        <f ca="1">'Data (DefiLlama)'!$H$9*100+_xlfn.NORM.S.INV(RAND())*'Data (DefiLlama)'!$K$9*$C$6</f>
        <v>4.8890037619496063</v>
      </c>
      <c r="F53" s="172">
        <f ca="1">'Data (DefiLlama)'!$H$10*100+_xlfn.NORM.S.INV(RAND())*'Data (DefiLlama)'!$K$10*$C$6</f>
        <v>2.1533718011923644</v>
      </c>
      <c r="G53" s="172">
        <f ca="1">'Data (DefiLlama)'!$H$11*100+_xlfn.NORM.S.INV(RAND())*'Data (DefiLlama)'!$K$11*$C$6</f>
        <v>-9.1481799094053434E-2</v>
      </c>
      <c r="H53" s="172">
        <f ca="1">'Data (DefiLlama)'!$H$12*100+_xlfn.NORM.S.INV(RAND())*'Data (DefiLlama)'!$K$12*$C$6</f>
        <v>4.5429693089652377</v>
      </c>
      <c r="I53" s="175">
        <f ca="1">'Data (DefiLlama)'!$H$13*100+_xlfn.NORM.S.INV(RAND())*'Data (DefiLlama)'!$K$13*$C$6</f>
        <v>5.5244117584822243</v>
      </c>
      <c r="J53" s="172">
        <f ca="1">C53*'Allocation - Base'!$H$6+D53*'Allocation - Base'!$H$7+E53*'Allocation - Base'!$H$8+F53*'Allocation - Base'!$H$9+G53*'Allocation - Base'!$H$10+H53*'Allocation - Base'!$H$11+I53*'Allocation - Base'!$H$12</f>
        <v>4.4360391559129537</v>
      </c>
      <c r="K53" s="172">
        <f t="shared" ca="1" si="1"/>
        <v>0.3346236126521957</v>
      </c>
      <c r="L53" s="172">
        <f t="shared" ca="1" si="2"/>
        <v>4.0014155432607588</v>
      </c>
      <c r="M53" s="172">
        <f t="shared" ca="1" si="3"/>
        <v>4.3360391559129541</v>
      </c>
      <c r="N53" s="172"/>
    </row>
    <row r="54" spans="2:14" x14ac:dyDescent="0.25">
      <c r="B54" s="164">
        <v>22</v>
      </c>
      <c r="C54" s="172">
        <f ca="1">'Data (DefiLlama)'!$H$7*100+_xlfn.NORM.S.INV(RAND())*'Data (DefiLlama)'!$K$7*$C$6</f>
        <v>4.0747445743038844</v>
      </c>
      <c r="D54" s="172">
        <f ca="1">'Data (DefiLlama)'!$H$8*100+_xlfn.NORM.S.INV(RAND())*'Data (DefiLlama)'!$K$8*$C$6</f>
        <v>5.2953183943802298</v>
      </c>
      <c r="E54" s="172">
        <f ca="1">'Data (DefiLlama)'!$H$9*100+_xlfn.NORM.S.INV(RAND())*'Data (DefiLlama)'!$K$9*$C$6</f>
        <v>4.3894357081949238</v>
      </c>
      <c r="F54" s="172">
        <f ca="1">'Data (DefiLlama)'!$H$10*100+_xlfn.NORM.S.INV(RAND())*'Data (DefiLlama)'!$K$10*$C$6</f>
        <v>2.6101417082525535</v>
      </c>
      <c r="G54" s="172">
        <f ca="1">'Data (DefiLlama)'!$H$11*100+_xlfn.NORM.S.INV(RAND())*'Data (DefiLlama)'!$K$11*$C$6</f>
        <v>-2.3748840306771841E-2</v>
      </c>
      <c r="H54" s="172">
        <f ca="1">'Data (DefiLlama)'!$H$12*100+_xlfn.NORM.S.INV(RAND())*'Data (DefiLlama)'!$K$12*$C$6</f>
        <v>5.4885584109742132</v>
      </c>
      <c r="I54" s="175">
        <f ca="1">'Data (DefiLlama)'!$H$13*100+_xlfn.NORM.S.INV(RAND())*'Data (DefiLlama)'!$K$13*$C$6</f>
        <v>5.7588859362359299</v>
      </c>
      <c r="J54" s="172">
        <f ca="1">C54*'Allocation - Base'!$H$6+D54*'Allocation - Base'!$H$7+E54*'Allocation - Base'!$H$8+F54*'Allocation - Base'!$H$9+G54*'Allocation - Base'!$H$10+H54*'Allocation - Base'!$H$11+I54*'Allocation - Base'!$H$12</f>
        <v>4.4657082175657479</v>
      </c>
      <c r="K54" s="172">
        <f t="shared" ca="1" si="1"/>
        <v>0</v>
      </c>
      <c r="L54" s="172">
        <f t="shared" ca="1" si="2"/>
        <v>4.3657082175657482</v>
      </c>
      <c r="M54" s="172">
        <f t="shared" ca="1" si="3"/>
        <v>4.3657082175657482</v>
      </c>
      <c r="N54" s="172"/>
    </row>
    <row r="55" spans="2:14" x14ac:dyDescent="0.25">
      <c r="B55" s="164">
        <v>23</v>
      </c>
      <c r="C55" s="172">
        <f ca="1">'Data (DefiLlama)'!$H$7*100+_xlfn.NORM.S.INV(RAND())*'Data (DefiLlama)'!$K$7*$C$6</f>
        <v>4.3651699323945783</v>
      </c>
      <c r="D55" s="172">
        <f ca="1">'Data (DefiLlama)'!$H$8*100+_xlfn.NORM.S.INV(RAND())*'Data (DefiLlama)'!$K$8*$C$6</f>
        <v>4.8271100456017857</v>
      </c>
      <c r="E55" s="172">
        <f ca="1">'Data (DefiLlama)'!$H$9*100+_xlfn.NORM.S.INV(RAND())*'Data (DefiLlama)'!$K$9*$C$6</f>
        <v>3.8525932829121508</v>
      </c>
      <c r="F55" s="172">
        <f ca="1">'Data (DefiLlama)'!$H$10*100+_xlfn.NORM.S.INV(RAND())*'Data (DefiLlama)'!$K$10*$C$6</f>
        <v>4.2986154843208366</v>
      </c>
      <c r="G55" s="172">
        <f ca="1">'Data (DefiLlama)'!$H$11*100+_xlfn.NORM.S.INV(RAND())*'Data (DefiLlama)'!$K$11*$C$6</f>
        <v>0.20479156051126476</v>
      </c>
      <c r="H55" s="172">
        <f ca="1">'Data (DefiLlama)'!$H$12*100+_xlfn.NORM.S.INV(RAND())*'Data (DefiLlama)'!$K$12*$C$6</f>
        <v>5.1507235373774494</v>
      </c>
      <c r="I55" s="175">
        <f ca="1">'Data (DefiLlama)'!$H$13*100+_xlfn.NORM.S.INV(RAND())*'Data (DefiLlama)'!$K$13*$C$6</f>
        <v>6.3196952376476689</v>
      </c>
      <c r="J55" s="172">
        <f ca="1">C55*'Allocation - Base'!$H$6+D55*'Allocation - Base'!$H$7+E55*'Allocation - Base'!$H$8+F55*'Allocation - Base'!$H$9+G55*'Allocation - Base'!$H$10+H55*'Allocation - Base'!$H$11+I55*'Allocation - Base'!$H$12</f>
        <v>4.2623249204790383</v>
      </c>
      <c r="K55" s="172">
        <f t="shared" ca="1" si="1"/>
        <v>0</v>
      </c>
      <c r="L55" s="172">
        <f t="shared" ca="1" si="2"/>
        <v>4.1623249204790387</v>
      </c>
      <c r="M55" s="172">
        <f t="shared" ca="1" si="3"/>
        <v>4.1623249204790387</v>
      </c>
      <c r="N55" s="172"/>
    </row>
    <row r="56" spans="2:14" x14ac:dyDescent="0.25">
      <c r="B56" s="164">
        <v>24</v>
      </c>
      <c r="C56" s="172">
        <f ca="1">'Data (DefiLlama)'!$H$7*100+_xlfn.NORM.S.INV(RAND())*'Data (DefiLlama)'!$K$7*$C$6</f>
        <v>4.251223976071457</v>
      </c>
      <c r="D56" s="172">
        <f ca="1">'Data (DefiLlama)'!$H$8*100+_xlfn.NORM.S.INV(RAND())*'Data (DefiLlama)'!$K$8*$C$6</f>
        <v>4.6827456310955897</v>
      </c>
      <c r="E56" s="172">
        <f ca="1">'Data (DefiLlama)'!$H$9*100+_xlfn.NORM.S.INV(RAND())*'Data (DefiLlama)'!$K$9*$C$6</f>
        <v>3.7270653208080455</v>
      </c>
      <c r="F56" s="172">
        <f ca="1">'Data (DefiLlama)'!$H$10*100+_xlfn.NORM.S.INV(RAND())*'Data (DefiLlama)'!$K$10*$C$6</f>
        <v>3.1763702564841312</v>
      </c>
      <c r="G56" s="172">
        <f ca="1">'Data (DefiLlama)'!$H$11*100+_xlfn.NORM.S.INV(RAND())*'Data (DefiLlama)'!$K$11*$C$6</f>
        <v>-0.16714615993229281</v>
      </c>
      <c r="H56" s="172">
        <f ca="1">'Data (DefiLlama)'!$H$12*100+_xlfn.NORM.S.INV(RAND())*'Data (DefiLlama)'!$K$12*$C$6</f>
        <v>3.667750532777307</v>
      </c>
      <c r="I56" s="175">
        <f ca="1">'Data (DefiLlama)'!$H$13*100+_xlfn.NORM.S.INV(RAND())*'Data (DefiLlama)'!$K$13*$C$6</f>
        <v>6.4071521531878268</v>
      </c>
      <c r="J56" s="172">
        <f ca="1">C56*'Allocation - Base'!$H$6+D56*'Allocation - Base'!$H$7+E56*'Allocation - Base'!$H$8+F56*'Allocation - Base'!$H$9+G56*'Allocation - Base'!$H$10+H56*'Allocation - Base'!$H$11+I56*'Allocation - Base'!$H$12</f>
        <v>3.9196252027173268</v>
      </c>
      <c r="K56" s="172">
        <f t="shared" ca="1" si="1"/>
        <v>0</v>
      </c>
      <c r="L56" s="172">
        <f t="shared" ca="1" si="2"/>
        <v>3.8196252027173268</v>
      </c>
      <c r="M56" s="172">
        <f t="shared" ca="1" si="3"/>
        <v>3.8196252027173268</v>
      </c>
      <c r="N56" s="172"/>
    </row>
    <row r="57" spans="2:14" x14ac:dyDescent="0.25">
      <c r="B57" s="164">
        <v>25</v>
      </c>
      <c r="C57" s="172">
        <f ca="1">'Data (DefiLlama)'!$H$7*100+_xlfn.NORM.S.INV(RAND())*'Data (DefiLlama)'!$K$7*$C$6</f>
        <v>4.4513913454176937</v>
      </c>
      <c r="D57" s="172">
        <f ca="1">'Data (DefiLlama)'!$H$8*100+_xlfn.NORM.S.INV(RAND())*'Data (DefiLlama)'!$K$8*$C$6</f>
        <v>5.4372789894358906</v>
      </c>
      <c r="E57" s="172">
        <f ca="1">'Data (DefiLlama)'!$H$9*100+_xlfn.NORM.S.INV(RAND())*'Data (DefiLlama)'!$K$9*$C$6</f>
        <v>4.5683677951940629</v>
      </c>
      <c r="F57" s="172">
        <f ca="1">'Data (DefiLlama)'!$H$10*100+_xlfn.NORM.S.INV(RAND())*'Data (DefiLlama)'!$K$10*$C$6</f>
        <v>2.7657417184154651</v>
      </c>
      <c r="G57" s="172">
        <f ca="1">'Data (DefiLlama)'!$H$11*100+_xlfn.NORM.S.INV(RAND())*'Data (DefiLlama)'!$K$11*$C$6</f>
        <v>0.22265028665187192</v>
      </c>
      <c r="H57" s="172">
        <f ca="1">'Data (DefiLlama)'!$H$12*100+_xlfn.NORM.S.INV(RAND())*'Data (DefiLlama)'!$K$12*$C$6</f>
        <v>5.3321178294272862</v>
      </c>
      <c r="I57" s="175">
        <f ca="1">'Data (DefiLlama)'!$H$13*100+_xlfn.NORM.S.INV(RAND())*'Data (DefiLlama)'!$K$13*$C$6</f>
        <v>5.7918138635835144</v>
      </c>
      <c r="J57" s="172">
        <f ca="1">C57*'Allocation - Base'!$H$6+D57*'Allocation - Base'!$H$7+E57*'Allocation - Base'!$H$8+F57*'Allocation - Base'!$H$9+G57*'Allocation - Base'!$H$10+H57*'Allocation - Base'!$H$11+I57*'Allocation - Base'!$H$12</f>
        <v>4.6477792885294837</v>
      </c>
      <c r="K57" s="172">
        <f t="shared" ca="1" si="1"/>
        <v>0</v>
      </c>
      <c r="L57" s="172">
        <f t="shared" ca="1" si="2"/>
        <v>4.5477792885294841</v>
      </c>
      <c r="M57" s="172">
        <f t="shared" ca="1" si="3"/>
        <v>4.5477792885294841</v>
      </c>
      <c r="N57" s="172"/>
    </row>
    <row r="58" spans="2:14" x14ac:dyDescent="0.25">
      <c r="B58" s="164">
        <v>26</v>
      </c>
      <c r="C58" s="172">
        <f ca="1">'Data (DefiLlama)'!$H$7*100+_xlfn.NORM.S.INV(RAND())*'Data (DefiLlama)'!$K$7*$C$6</f>
        <v>4.2662099335910595</v>
      </c>
      <c r="D58" s="172">
        <f ca="1">'Data (DefiLlama)'!$H$8*100+_xlfn.NORM.S.INV(RAND())*'Data (DefiLlama)'!$K$8*$C$6</f>
        <v>3.8531333843278834</v>
      </c>
      <c r="E58" s="172">
        <f ca="1">'Data (DefiLlama)'!$H$9*100+_xlfn.NORM.S.INV(RAND())*'Data (DefiLlama)'!$K$9*$C$6</f>
        <v>4.5273911781639917</v>
      </c>
      <c r="F58" s="172">
        <f ca="1">'Data (DefiLlama)'!$H$10*100+_xlfn.NORM.S.INV(RAND())*'Data (DefiLlama)'!$K$10*$C$6</f>
        <v>2.7837955547138877</v>
      </c>
      <c r="G58" s="172">
        <f ca="1">'Data (DefiLlama)'!$H$11*100+_xlfn.NORM.S.INV(RAND())*'Data (DefiLlama)'!$K$11*$C$6</f>
        <v>-0.13366136077229085</v>
      </c>
      <c r="H58" s="172">
        <f ca="1">'Data (DefiLlama)'!$H$12*100+_xlfn.NORM.S.INV(RAND())*'Data (DefiLlama)'!$K$12*$C$6</f>
        <v>4.7894238186388964</v>
      </c>
      <c r="I58" s="175">
        <f ca="1">'Data (DefiLlama)'!$H$13*100+_xlfn.NORM.S.INV(RAND())*'Data (DefiLlama)'!$K$13*$C$6</f>
        <v>3.7441293195262793</v>
      </c>
      <c r="J58" s="172">
        <f ca="1">C58*'Allocation - Base'!$H$6+D58*'Allocation - Base'!$H$7+E58*'Allocation - Base'!$H$8+F58*'Allocation - Base'!$H$9+G58*'Allocation - Base'!$H$10+H58*'Allocation - Base'!$H$11+I58*'Allocation - Base'!$H$12</f>
        <v>4.0867246254575065</v>
      </c>
      <c r="K58" s="172">
        <f t="shared" ca="1" si="1"/>
        <v>0</v>
      </c>
      <c r="L58" s="172">
        <f t="shared" ca="1" si="2"/>
        <v>3.9867246254575064</v>
      </c>
      <c r="M58" s="172">
        <f t="shared" ca="1" si="3"/>
        <v>3.9867246254575064</v>
      </c>
      <c r="N58" s="172"/>
    </row>
    <row r="59" spans="2:14" x14ac:dyDescent="0.25">
      <c r="B59" s="164">
        <v>27</v>
      </c>
      <c r="C59" s="172">
        <f ca="1">'Data (DefiLlama)'!$H$7*100+_xlfn.NORM.S.INV(RAND())*'Data (DefiLlama)'!$K$7*$C$6</f>
        <v>4.383693154076493</v>
      </c>
      <c r="D59" s="172">
        <f ca="1">'Data (DefiLlama)'!$H$8*100+_xlfn.NORM.S.INV(RAND())*'Data (DefiLlama)'!$K$8*$C$6</f>
        <v>3.5685332714901499</v>
      </c>
      <c r="E59" s="172">
        <f ca="1">'Data (DefiLlama)'!$H$9*100+_xlfn.NORM.S.INV(RAND())*'Data (DefiLlama)'!$K$9*$C$6</f>
        <v>4.684410207230286</v>
      </c>
      <c r="F59" s="172">
        <f ca="1">'Data (DefiLlama)'!$H$10*100+_xlfn.NORM.S.INV(RAND())*'Data (DefiLlama)'!$K$10*$C$6</f>
        <v>3.6304827676348523</v>
      </c>
      <c r="G59" s="172">
        <f ca="1">'Data (DefiLlama)'!$H$11*100+_xlfn.NORM.S.INV(RAND())*'Data (DefiLlama)'!$K$11*$C$6</f>
        <v>-0.50290781092403547</v>
      </c>
      <c r="H59" s="172">
        <f ca="1">'Data (DefiLlama)'!$H$12*100+_xlfn.NORM.S.INV(RAND())*'Data (DefiLlama)'!$K$12*$C$6</f>
        <v>4.6919750737844126</v>
      </c>
      <c r="I59" s="175">
        <f ca="1">'Data (DefiLlama)'!$H$13*100+_xlfn.NORM.S.INV(RAND())*'Data (DefiLlama)'!$K$13*$C$6</f>
        <v>6.011594186442462</v>
      </c>
      <c r="J59" s="172">
        <f ca="1">C59*'Allocation - Base'!$H$6+D59*'Allocation - Base'!$H$7+E59*'Allocation - Base'!$H$8+F59*'Allocation - Base'!$H$9+G59*'Allocation - Base'!$H$10+H59*'Allocation - Base'!$H$11+I59*'Allocation - Base'!$H$12</f>
        <v>4.0569946864245168</v>
      </c>
      <c r="K59" s="172">
        <f t="shared" ca="1" si="1"/>
        <v>0</v>
      </c>
      <c r="L59" s="172">
        <f t="shared" ca="1" si="2"/>
        <v>3.9569946864245167</v>
      </c>
      <c r="M59" s="172">
        <f t="shared" ca="1" si="3"/>
        <v>3.9569946864245167</v>
      </c>
      <c r="N59" s="172"/>
    </row>
    <row r="60" spans="2:14" x14ac:dyDescent="0.25">
      <c r="B60" s="164">
        <v>28</v>
      </c>
      <c r="C60" s="172">
        <f ca="1">'Data (DefiLlama)'!$H$7*100+_xlfn.NORM.S.INV(RAND())*'Data (DefiLlama)'!$K$7*$C$6</f>
        <v>4.0364093187046937</v>
      </c>
      <c r="D60" s="172">
        <f ca="1">'Data (DefiLlama)'!$H$8*100+_xlfn.NORM.S.INV(RAND())*'Data (DefiLlama)'!$K$8*$C$6</f>
        <v>2.4206827117951484</v>
      </c>
      <c r="E60" s="172">
        <f ca="1">'Data (DefiLlama)'!$H$9*100+_xlfn.NORM.S.INV(RAND())*'Data (DefiLlama)'!$K$9*$C$6</f>
        <v>4.7402048601941802</v>
      </c>
      <c r="F60" s="172">
        <f ca="1">'Data (DefiLlama)'!$H$10*100+_xlfn.NORM.S.INV(RAND())*'Data (DefiLlama)'!$K$10*$C$6</f>
        <v>3.238858306307042</v>
      </c>
      <c r="G60" s="172">
        <f ca="1">'Data (DefiLlama)'!$H$11*100+_xlfn.NORM.S.INV(RAND())*'Data (DefiLlama)'!$K$11*$C$6</f>
        <v>-0.34129717426971523</v>
      </c>
      <c r="H60" s="172">
        <f ca="1">'Data (DefiLlama)'!$H$12*100+_xlfn.NORM.S.INV(RAND())*'Data (DefiLlama)'!$K$12*$C$6</f>
        <v>5.6599761571485168</v>
      </c>
      <c r="I60" s="175">
        <f ca="1">'Data (DefiLlama)'!$H$13*100+_xlfn.NORM.S.INV(RAND())*'Data (DefiLlama)'!$K$13*$C$6</f>
        <v>3.3942846233733892</v>
      </c>
      <c r="J60" s="172">
        <f ca="1">C60*'Allocation - Base'!$H$6+D60*'Allocation - Base'!$H$7+E60*'Allocation - Base'!$H$8+F60*'Allocation - Base'!$H$9+G60*'Allocation - Base'!$H$10+H60*'Allocation - Base'!$H$11+I60*'Allocation - Base'!$H$12</f>
        <v>3.833076253467532</v>
      </c>
      <c r="K60" s="172">
        <f t="shared" ca="1" si="1"/>
        <v>0</v>
      </c>
      <c r="L60" s="172">
        <f t="shared" ca="1" si="2"/>
        <v>3.7330762534675319</v>
      </c>
      <c r="M60" s="172">
        <f t="shared" ca="1" si="3"/>
        <v>3.7330762534675319</v>
      </c>
      <c r="N60" s="172"/>
    </row>
    <row r="61" spans="2:14" x14ac:dyDescent="0.25">
      <c r="B61" s="164">
        <v>29</v>
      </c>
      <c r="C61" s="172">
        <f ca="1">'Data (DefiLlama)'!$H$7*100+_xlfn.NORM.S.INV(RAND())*'Data (DefiLlama)'!$K$7*$C$6</f>
        <v>4.0542548161191982</v>
      </c>
      <c r="D61" s="172">
        <f ca="1">'Data (DefiLlama)'!$H$8*100+_xlfn.NORM.S.INV(RAND())*'Data (DefiLlama)'!$K$8*$C$6</f>
        <v>4.5493989104652837</v>
      </c>
      <c r="E61" s="172">
        <f ca="1">'Data (DefiLlama)'!$H$9*100+_xlfn.NORM.S.INV(RAND())*'Data (DefiLlama)'!$K$9*$C$6</f>
        <v>3.9963438923162879</v>
      </c>
      <c r="F61" s="172">
        <f ca="1">'Data (DefiLlama)'!$H$10*100+_xlfn.NORM.S.INV(RAND())*'Data (DefiLlama)'!$K$10*$C$6</f>
        <v>3.4267547864680883</v>
      </c>
      <c r="G61" s="172">
        <f ca="1">'Data (DefiLlama)'!$H$11*100+_xlfn.NORM.S.INV(RAND())*'Data (DefiLlama)'!$K$11*$C$6</f>
        <v>-6.5925318439946215E-2</v>
      </c>
      <c r="H61" s="172">
        <f ca="1">'Data (DefiLlama)'!$H$12*100+_xlfn.NORM.S.INV(RAND())*'Data (DefiLlama)'!$K$12*$C$6</f>
        <v>4.865629437060381</v>
      </c>
      <c r="I61" s="175">
        <f ca="1">'Data (DefiLlama)'!$H$13*100+_xlfn.NORM.S.INV(RAND())*'Data (DefiLlama)'!$K$13*$C$6</f>
        <v>6.2080308967720121</v>
      </c>
      <c r="J61" s="172">
        <f ca="1">C61*'Allocation - Base'!$H$6+D61*'Allocation - Base'!$H$7+E61*'Allocation - Base'!$H$8+F61*'Allocation - Base'!$H$9+G61*'Allocation - Base'!$H$10+H61*'Allocation - Base'!$H$11+I61*'Allocation - Base'!$H$12</f>
        <v>4.0792602951682122</v>
      </c>
      <c r="K61" s="172">
        <f t="shared" ca="1" si="1"/>
        <v>0</v>
      </c>
      <c r="L61" s="172">
        <f t="shared" ca="1" si="2"/>
        <v>3.9792602951682121</v>
      </c>
      <c r="M61" s="172">
        <f t="shared" ca="1" si="3"/>
        <v>3.9792602951682121</v>
      </c>
      <c r="N61" s="172"/>
    </row>
    <row r="62" spans="2:14" x14ac:dyDescent="0.25">
      <c r="B62" s="164">
        <v>30</v>
      </c>
      <c r="C62" s="172">
        <f ca="1">'Data (DefiLlama)'!$H$7*100+_xlfn.NORM.S.INV(RAND())*'Data (DefiLlama)'!$K$7*$C$6</f>
        <v>4.2750773379077689</v>
      </c>
      <c r="D62" s="172">
        <f ca="1">'Data (DefiLlama)'!$H$8*100+_xlfn.NORM.S.INV(RAND())*'Data (DefiLlama)'!$K$8*$C$6</f>
        <v>4.5897653788155699</v>
      </c>
      <c r="E62" s="172">
        <f ca="1">'Data (DefiLlama)'!$H$9*100+_xlfn.NORM.S.INV(RAND())*'Data (DefiLlama)'!$K$9*$C$6</f>
        <v>5.1209674844348214</v>
      </c>
      <c r="F62" s="172">
        <f ca="1">'Data (DefiLlama)'!$H$10*100+_xlfn.NORM.S.INV(RAND())*'Data (DefiLlama)'!$K$10*$C$6</f>
        <v>3.6503061079799144</v>
      </c>
      <c r="G62" s="172">
        <f ca="1">'Data (DefiLlama)'!$H$11*100+_xlfn.NORM.S.INV(RAND())*'Data (DefiLlama)'!$K$11*$C$6</f>
        <v>-6.8268537055578685E-2</v>
      </c>
      <c r="H62" s="172">
        <f ca="1">'Data (DefiLlama)'!$H$12*100+_xlfn.NORM.S.INV(RAND())*'Data (DefiLlama)'!$K$12*$C$6</f>
        <v>3.7755066950038416</v>
      </c>
      <c r="I62" s="175">
        <f ca="1">'Data (DefiLlama)'!$H$13*100+_xlfn.NORM.S.INV(RAND())*'Data (DefiLlama)'!$K$13*$C$6</f>
        <v>5.5102298390381987</v>
      </c>
      <c r="J62" s="172">
        <f ca="1">C62*'Allocation - Base'!$H$6+D62*'Allocation - Base'!$H$7+E62*'Allocation - Base'!$H$8+F62*'Allocation - Base'!$H$9+G62*'Allocation - Base'!$H$10+H62*'Allocation - Base'!$H$11+I62*'Allocation - Base'!$H$12</f>
        <v>4.2731189945827257</v>
      </c>
      <c r="K62" s="172">
        <f t="shared" ca="1" si="1"/>
        <v>0</v>
      </c>
      <c r="L62" s="172">
        <f t="shared" ca="1" si="2"/>
        <v>4.1731189945827261</v>
      </c>
      <c r="M62" s="172">
        <f t="shared" ca="1" si="3"/>
        <v>4.1731189945827261</v>
      </c>
      <c r="N62" s="172"/>
    </row>
    <row r="63" spans="2:14" x14ac:dyDescent="0.25">
      <c r="B63" s="164">
        <v>31</v>
      </c>
      <c r="C63" s="172">
        <f ca="1">'Data (DefiLlama)'!$H$7*100+_xlfn.NORM.S.INV(RAND())*'Data (DefiLlama)'!$K$7*$C$6</f>
        <v>4.0573760980741165</v>
      </c>
      <c r="D63" s="172">
        <f ca="1">'Data (DefiLlama)'!$H$8*100+_xlfn.NORM.S.INV(RAND())*'Data (DefiLlama)'!$K$8*$C$6</f>
        <v>4.5269167830918287</v>
      </c>
      <c r="E63" s="172">
        <f ca="1">'Data (DefiLlama)'!$H$9*100+_xlfn.NORM.S.INV(RAND())*'Data (DefiLlama)'!$K$9*$C$6</f>
        <v>4.5381152325548229</v>
      </c>
      <c r="F63" s="172">
        <f ca="1">'Data (DefiLlama)'!$H$10*100+_xlfn.NORM.S.INV(RAND())*'Data (DefiLlama)'!$K$10*$C$6</f>
        <v>3.4961042139501344</v>
      </c>
      <c r="G63" s="172">
        <f ca="1">'Data (DefiLlama)'!$H$11*100+_xlfn.NORM.S.INV(RAND())*'Data (DefiLlama)'!$K$11*$C$6</f>
        <v>-0.11605784087087131</v>
      </c>
      <c r="H63" s="172">
        <f ca="1">'Data (DefiLlama)'!$H$12*100+_xlfn.NORM.S.INV(RAND())*'Data (DefiLlama)'!$K$12*$C$6</f>
        <v>4.8955692309473493</v>
      </c>
      <c r="I63" s="175">
        <f ca="1">'Data (DefiLlama)'!$H$13*100+_xlfn.NORM.S.INV(RAND())*'Data (DefiLlama)'!$K$13*$C$6</f>
        <v>5.1057858723980587</v>
      </c>
      <c r="J63" s="172">
        <f ca="1">C63*'Allocation - Base'!$H$6+D63*'Allocation - Base'!$H$7+E63*'Allocation - Base'!$H$8+F63*'Allocation - Base'!$H$9+G63*'Allocation - Base'!$H$10+H63*'Allocation - Base'!$H$11+I63*'Allocation - Base'!$H$12</f>
        <v>4.2120033259324563</v>
      </c>
      <c r="K63" s="172">
        <f t="shared" ca="1" si="1"/>
        <v>0</v>
      </c>
      <c r="L63" s="172">
        <f t="shared" ca="1" si="2"/>
        <v>4.1120033259324567</v>
      </c>
      <c r="M63" s="172">
        <f t="shared" ca="1" si="3"/>
        <v>4.1120033259324567</v>
      </c>
      <c r="N63" s="172"/>
    </row>
    <row r="64" spans="2:14" x14ac:dyDescent="0.25">
      <c r="B64" s="164">
        <v>32</v>
      </c>
      <c r="C64" s="172">
        <f ca="1">'Data (DefiLlama)'!$H$7*100+_xlfn.NORM.S.INV(RAND())*'Data (DefiLlama)'!$K$7*$C$6</f>
        <v>3.9929612736541209</v>
      </c>
      <c r="D64" s="172">
        <f ca="1">'Data (DefiLlama)'!$H$8*100+_xlfn.NORM.S.INV(RAND())*'Data (DefiLlama)'!$K$8*$C$6</f>
        <v>6.0591405527588034</v>
      </c>
      <c r="E64" s="172">
        <f ca="1">'Data (DefiLlama)'!$H$9*100+_xlfn.NORM.S.INV(RAND())*'Data (DefiLlama)'!$K$9*$C$6</f>
        <v>4.8200310253131731</v>
      </c>
      <c r="F64" s="172">
        <f ca="1">'Data (DefiLlama)'!$H$10*100+_xlfn.NORM.S.INV(RAND())*'Data (DefiLlama)'!$K$10*$C$6</f>
        <v>2.8520193377691352</v>
      </c>
      <c r="G64" s="172">
        <f ca="1">'Data (DefiLlama)'!$H$11*100+_xlfn.NORM.S.INV(RAND())*'Data (DefiLlama)'!$K$11*$C$6</f>
        <v>7.0039031566976911E-2</v>
      </c>
      <c r="H64" s="172">
        <f ca="1">'Data (DefiLlama)'!$H$12*100+_xlfn.NORM.S.INV(RAND())*'Data (DefiLlama)'!$K$12*$C$6</f>
        <v>5.2311929276572009</v>
      </c>
      <c r="I64" s="175">
        <f ca="1">'Data (DefiLlama)'!$H$13*100+_xlfn.NORM.S.INV(RAND())*'Data (DefiLlama)'!$K$13*$C$6</f>
        <v>4.8072716427924824</v>
      </c>
      <c r="J64" s="172">
        <f ca="1">C64*'Allocation - Base'!$H$6+D64*'Allocation - Base'!$H$7+E64*'Allocation - Base'!$H$8+F64*'Allocation - Base'!$H$9+G64*'Allocation - Base'!$H$10+H64*'Allocation - Base'!$H$11+I64*'Allocation - Base'!$H$12</f>
        <v>4.7058621673411594</v>
      </c>
      <c r="K64" s="172">
        <f t="shared" ca="1" si="1"/>
        <v>2.7856513046019526</v>
      </c>
      <c r="L64" s="172">
        <f t="shared" ca="1" si="2"/>
        <v>1.8202108627392071</v>
      </c>
      <c r="M64" s="172">
        <f t="shared" ca="1" si="3"/>
        <v>4.6058621673411597</v>
      </c>
      <c r="N64" s="172"/>
    </row>
    <row r="65" spans="2:14" x14ac:dyDescent="0.25">
      <c r="B65" s="164">
        <v>33</v>
      </c>
      <c r="C65" s="172">
        <f ca="1">'Data (DefiLlama)'!$H$7*100+_xlfn.NORM.S.INV(RAND())*'Data (DefiLlama)'!$K$7*$C$6</f>
        <v>4.2924730221314151</v>
      </c>
      <c r="D65" s="172">
        <f ca="1">'Data (DefiLlama)'!$H$8*100+_xlfn.NORM.S.INV(RAND())*'Data (DefiLlama)'!$K$8*$C$6</f>
        <v>4.7012118434759911</v>
      </c>
      <c r="E65" s="172">
        <f ca="1">'Data (DefiLlama)'!$H$9*100+_xlfn.NORM.S.INV(RAND())*'Data (DefiLlama)'!$K$9*$C$6</f>
        <v>4.1941884151564937</v>
      </c>
      <c r="F65" s="172">
        <f ca="1">'Data (DefiLlama)'!$H$10*100+_xlfn.NORM.S.INV(RAND())*'Data (DefiLlama)'!$K$10*$C$6</f>
        <v>3.7840578718262989</v>
      </c>
      <c r="G65" s="172">
        <f ca="1">'Data (DefiLlama)'!$H$11*100+_xlfn.NORM.S.INV(RAND())*'Data (DefiLlama)'!$K$11*$C$6</f>
        <v>0.37064730464410395</v>
      </c>
      <c r="H65" s="172">
        <f ca="1">'Data (DefiLlama)'!$H$12*100+_xlfn.NORM.S.INV(RAND())*'Data (DefiLlama)'!$K$12*$C$6</f>
        <v>4.3877946580853449</v>
      </c>
      <c r="I65" s="175">
        <f ca="1">'Data (DefiLlama)'!$H$13*100+_xlfn.NORM.S.INV(RAND())*'Data (DefiLlama)'!$K$13*$C$6</f>
        <v>5.105524491600284</v>
      </c>
      <c r="J65" s="172">
        <f ca="1">C65*'Allocation - Base'!$H$6+D65*'Allocation - Base'!$H$7+E65*'Allocation - Base'!$H$8+F65*'Allocation - Base'!$H$9+G65*'Allocation - Base'!$H$10+H65*'Allocation - Base'!$H$11+I65*'Allocation - Base'!$H$12</f>
        <v>4.1882935352425523</v>
      </c>
      <c r="K65" s="172">
        <f t="shared" ca="1" si="1"/>
        <v>0</v>
      </c>
      <c r="L65" s="172">
        <f t="shared" ca="1" si="2"/>
        <v>4.0882935352425527</v>
      </c>
      <c r="M65" s="172">
        <f t="shared" ca="1" si="3"/>
        <v>4.0882935352425527</v>
      </c>
      <c r="N65" s="172"/>
    </row>
    <row r="66" spans="2:14" x14ac:dyDescent="0.25">
      <c r="B66" s="164">
        <v>34</v>
      </c>
      <c r="C66" s="172">
        <f ca="1">'Data (DefiLlama)'!$H$7*100+_xlfn.NORM.S.INV(RAND())*'Data (DefiLlama)'!$K$7*$C$6</f>
        <v>4.4586193652931936</v>
      </c>
      <c r="D66" s="172">
        <f ca="1">'Data (DefiLlama)'!$H$8*100+_xlfn.NORM.S.INV(RAND())*'Data (DefiLlama)'!$K$8*$C$6</f>
        <v>4.2444503703231415</v>
      </c>
      <c r="E66" s="172">
        <f ca="1">'Data (DefiLlama)'!$H$9*100+_xlfn.NORM.S.INV(RAND())*'Data (DefiLlama)'!$K$9*$C$6</f>
        <v>4.2465021806092231</v>
      </c>
      <c r="F66" s="172">
        <f ca="1">'Data (DefiLlama)'!$H$10*100+_xlfn.NORM.S.INV(RAND())*'Data (DefiLlama)'!$K$10*$C$6</f>
        <v>3.3928978268250845</v>
      </c>
      <c r="G66" s="172">
        <f ca="1">'Data (DefiLlama)'!$H$11*100+_xlfn.NORM.S.INV(RAND())*'Data (DefiLlama)'!$K$11*$C$6</f>
        <v>-0.1769786047807097</v>
      </c>
      <c r="H66" s="172">
        <f ca="1">'Data (DefiLlama)'!$H$12*100+_xlfn.NORM.S.INV(RAND())*'Data (DefiLlama)'!$K$12*$C$6</f>
        <v>4.9573765812946782</v>
      </c>
      <c r="I66" s="175">
        <f ca="1">'Data (DefiLlama)'!$H$13*100+_xlfn.NORM.S.INV(RAND())*'Data (DefiLlama)'!$K$13*$C$6</f>
        <v>5.5481612727768015</v>
      </c>
      <c r="J66" s="172">
        <f ca="1">C66*'Allocation - Base'!$H$6+D66*'Allocation - Base'!$H$7+E66*'Allocation - Base'!$H$8+F66*'Allocation - Base'!$H$9+G66*'Allocation - Base'!$H$10+H66*'Allocation - Base'!$H$11+I66*'Allocation - Base'!$H$12</f>
        <v>4.1950815042762155</v>
      </c>
      <c r="K66" s="172">
        <f t="shared" ca="1" si="1"/>
        <v>0</v>
      </c>
      <c r="L66" s="172">
        <f t="shared" ca="1" si="2"/>
        <v>4.0950815042762159</v>
      </c>
      <c r="M66" s="172">
        <f t="shared" ca="1" si="3"/>
        <v>4.0950815042762159</v>
      </c>
      <c r="N66" s="172"/>
    </row>
    <row r="67" spans="2:14" x14ac:dyDescent="0.25">
      <c r="B67" s="164">
        <v>35</v>
      </c>
      <c r="C67" s="172">
        <f ca="1">'Data (DefiLlama)'!$H$7*100+_xlfn.NORM.S.INV(RAND())*'Data (DefiLlama)'!$K$7*$C$6</f>
        <v>4.209796238150993</v>
      </c>
      <c r="D67" s="172">
        <f ca="1">'Data (DefiLlama)'!$H$8*100+_xlfn.NORM.S.INV(RAND())*'Data (DefiLlama)'!$K$8*$C$6</f>
        <v>5.3884313392367966</v>
      </c>
      <c r="E67" s="172">
        <f ca="1">'Data (DefiLlama)'!$H$9*100+_xlfn.NORM.S.INV(RAND())*'Data (DefiLlama)'!$K$9*$C$6</f>
        <v>5.2060978320143523</v>
      </c>
      <c r="F67" s="172">
        <f ca="1">'Data (DefiLlama)'!$H$10*100+_xlfn.NORM.S.INV(RAND())*'Data (DefiLlama)'!$K$10*$C$6</f>
        <v>4.4018098716617464</v>
      </c>
      <c r="G67" s="172">
        <f ca="1">'Data (DefiLlama)'!$H$11*100+_xlfn.NORM.S.INV(RAND())*'Data (DefiLlama)'!$K$11*$C$6</f>
        <v>-0.46724556692181435</v>
      </c>
      <c r="H67" s="172">
        <f ca="1">'Data (DefiLlama)'!$H$12*100+_xlfn.NORM.S.INV(RAND())*'Data (DefiLlama)'!$K$12*$C$6</f>
        <v>4.3908876919976825</v>
      </c>
      <c r="I67" s="175">
        <f ca="1">'Data (DefiLlama)'!$H$13*100+_xlfn.NORM.S.INV(RAND())*'Data (DefiLlama)'!$K$13*$C$6</f>
        <v>7.556334657660738</v>
      </c>
      <c r="J67" s="172">
        <f ca="1">C67*'Allocation - Base'!$H$6+D67*'Allocation - Base'!$H$7+E67*'Allocation - Base'!$H$8+F67*'Allocation - Base'!$H$9+G67*'Allocation - Base'!$H$10+H67*'Allocation - Base'!$H$11+I67*'Allocation - Base'!$H$12</f>
        <v>4.5468420397116471</v>
      </c>
      <c r="K67" s="172">
        <f t="shared" ca="1" si="1"/>
        <v>1.4237249320007361</v>
      </c>
      <c r="L67" s="172">
        <f t="shared" ca="1" si="2"/>
        <v>3.0231171077109114</v>
      </c>
      <c r="M67" s="172">
        <f t="shared" ca="1" si="3"/>
        <v>4.4468420397116475</v>
      </c>
      <c r="N67" s="172"/>
    </row>
    <row r="68" spans="2:14" x14ac:dyDescent="0.25">
      <c r="B68" s="164">
        <v>36</v>
      </c>
      <c r="C68" s="172">
        <f ca="1">'Data (DefiLlama)'!$H$7*100+_xlfn.NORM.S.INV(RAND())*'Data (DefiLlama)'!$K$7*$C$6</f>
        <v>4.4073721100167518</v>
      </c>
      <c r="D68" s="172">
        <f ca="1">'Data (DefiLlama)'!$H$8*100+_xlfn.NORM.S.INV(RAND())*'Data (DefiLlama)'!$K$8*$C$6</f>
        <v>4.0866068647109817</v>
      </c>
      <c r="E68" s="172">
        <f ca="1">'Data (DefiLlama)'!$H$9*100+_xlfn.NORM.S.INV(RAND())*'Data (DefiLlama)'!$K$9*$C$6</f>
        <v>4.2860832919119121</v>
      </c>
      <c r="F68" s="172">
        <f ca="1">'Data (DefiLlama)'!$H$10*100+_xlfn.NORM.S.INV(RAND())*'Data (DefiLlama)'!$K$10*$C$6</f>
        <v>2.5323395990814257</v>
      </c>
      <c r="G68" s="172">
        <f ca="1">'Data (DefiLlama)'!$H$11*100+_xlfn.NORM.S.INV(RAND())*'Data (DefiLlama)'!$K$11*$C$6</f>
        <v>0.13086040277310843</v>
      </c>
      <c r="H68" s="172">
        <f ca="1">'Data (DefiLlama)'!$H$12*100+_xlfn.NORM.S.INV(RAND())*'Data (DefiLlama)'!$K$12*$C$6</f>
        <v>4.9880799291406275</v>
      </c>
      <c r="I68" s="175">
        <f ca="1">'Data (DefiLlama)'!$H$13*100+_xlfn.NORM.S.INV(RAND())*'Data (DefiLlama)'!$K$13*$C$6</f>
        <v>5.3984061348955388</v>
      </c>
      <c r="J68" s="172">
        <f ca="1">C68*'Allocation - Base'!$H$6+D68*'Allocation - Base'!$H$7+E68*'Allocation - Base'!$H$8+F68*'Allocation - Base'!$H$9+G68*'Allocation - Base'!$H$10+H68*'Allocation - Base'!$H$11+I68*'Allocation - Base'!$H$12</f>
        <v>4.1701391816704989</v>
      </c>
      <c r="K68" s="172">
        <f t="shared" ca="1" si="1"/>
        <v>0</v>
      </c>
      <c r="L68" s="172">
        <f t="shared" ca="1" si="2"/>
        <v>4.0701391816704993</v>
      </c>
      <c r="M68" s="172">
        <f t="shared" ca="1" si="3"/>
        <v>4.0701391816704993</v>
      </c>
      <c r="N68" s="172"/>
    </row>
    <row r="69" spans="2:14" x14ac:dyDescent="0.25">
      <c r="B69" s="164">
        <v>37</v>
      </c>
      <c r="C69" s="172">
        <f ca="1">'Data (DefiLlama)'!$H$7*100+_xlfn.NORM.S.INV(RAND())*'Data (DefiLlama)'!$K$7*$C$6</f>
        <v>3.9598115996039143</v>
      </c>
      <c r="D69" s="172">
        <f ca="1">'Data (DefiLlama)'!$H$8*100+_xlfn.NORM.S.INV(RAND())*'Data (DefiLlama)'!$K$8*$C$6</f>
        <v>4.977061503198982</v>
      </c>
      <c r="E69" s="172">
        <f ca="1">'Data (DefiLlama)'!$H$9*100+_xlfn.NORM.S.INV(RAND())*'Data (DefiLlama)'!$K$9*$C$6</f>
        <v>4.2999033407007436</v>
      </c>
      <c r="F69" s="172">
        <f ca="1">'Data (DefiLlama)'!$H$10*100+_xlfn.NORM.S.INV(RAND())*'Data (DefiLlama)'!$K$10*$C$6</f>
        <v>2.7062839188887962</v>
      </c>
      <c r="G69" s="172">
        <f ca="1">'Data (DefiLlama)'!$H$11*100+_xlfn.NORM.S.INV(RAND())*'Data (DefiLlama)'!$K$11*$C$6</f>
        <v>-0.12100837317006082</v>
      </c>
      <c r="H69" s="172">
        <f ca="1">'Data (DefiLlama)'!$H$12*100+_xlfn.NORM.S.INV(RAND())*'Data (DefiLlama)'!$K$12*$C$6</f>
        <v>4.3411271683619219</v>
      </c>
      <c r="I69" s="175">
        <f ca="1">'Data (DefiLlama)'!$H$13*100+_xlfn.NORM.S.INV(RAND())*'Data (DefiLlama)'!$K$13*$C$6</f>
        <v>5.3567019113297594</v>
      </c>
      <c r="J69" s="172">
        <f ca="1">C69*'Allocation - Base'!$H$6+D69*'Allocation - Base'!$H$7+E69*'Allocation - Base'!$H$8+F69*'Allocation - Base'!$H$9+G69*'Allocation - Base'!$H$10+H69*'Allocation - Base'!$H$11+I69*'Allocation - Base'!$H$12</f>
        <v>4.1523033474518911</v>
      </c>
      <c r="K69" s="172">
        <f t="shared" ca="1" si="1"/>
        <v>5.0211596545374686</v>
      </c>
      <c r="L69" s="172">
        <f t="shared" ca="1" si="2"/>
        <v>-0.96885630708557713</v>
      </c>
      <c r="M69" s="172">
        <f t="shared" ca="1" si="3"/>
        <v>4.0523033474518915</v>
      </c>
      <c r="N69" s="172"/>
    </row>
    <row r="70" spans="2:14" x14ac:dyDescent="0.25">
      <c r="B70" s="164">
        <v>38</v>
      </c>
      <c r="C70" s="172">
        <f ca="1">'Data (DefiLlama)'!$H$7*100+_xlfn.NORM.S.INV(RAND())*'Data (DefiLlama)'!$K$7*$C$6</f>
        <v>4.5354885534948002</v>
      </c>
      <c r="D70" s="172">
        <f ca="1">'Data (DefiLlama)'!$H$8*100+_xlfn.NORM.S.INV(RAND())*'Data (DefiLlama)'!$K$8*$C$6</f>
        <v>5.802780663260469</v>
      </c>
      <c r="E70" s="172">
        <f ca="1">'Data (DefiLlama)'!$H$9*100+_xlfn.NORM.S.INV(RAND())*'Data (DefiLlama)'!$K$9*$C$6</f>
        <v>4.1215130577303487</v>
      </c>
      <c r="F70" s="172">
        <f ca="1">'Data (DefiLlama)'!$H$10*100+_xlfn.NORM.S.INV(RAND())*'Data (DefiLlama)'!$K$10*$C$6</f>
        <v>2.6682465518923668</v>
      </c>
      <c r="G70" s="172">
        <f ca="1">'Data (DefiLlama)'!$H$11*100+_xlfn.NORM.S.INV(RAND())*'Data (DefiLlama)'!$K$11*$C$6</f>
        <v>-9.9617034720681064E-2</v>
      </c>
      <c r="H70" s="172">
        <f ca="1">'Data (DefiLlama)'!$H$12*100+_xlfn.NORM.S.INV(RAND())*'Data (DefiLlama)'!$K$12*$C$6</f>
        <v>4.1761054573551011</v>
      </c>
      <c r="I70" s="175">
        <f ca="1">'Data (DefiLlama)'!$H$13*100+_xlfn.NORM.S.INV(RAND())*'Data (DefiLlama)'!$K$13*$C$6</f>
        <v>4.9369333136363593</v>
      </c>
      <c r="J70" s="172">
        <f ca="1">C70*'Allocation - Base'!$H$6+D70*'Allocation - Base'!$H$7+E70*'Allocation - Base'!$H$8+F70*'Allocation - Base'!$H$9+G70*'Allocation - Base'!$H$10+H70*'Allocation - Base'!$H$11+I70*'Allocation - Base'!$H$12</f>
        <v>4.4631549631633751</v>
      </c>
      <c r="K70" s="172">
        <f t="shared" ca="1" si="1"/>
        <v>1.0160936997596577</v>
      </c>
      <c r="L70" s="172">
        <f t="shared" ca="1" si="2"/>
        <v>3.3470612634037176</v>
      </c>
      <c r="M70" s="172">
        <f t="shared" ca="1" si="3"/>
        <v>4.3631549631633755</v>
      </c>
      <c r="N70" s="172"/>
    </row>
    <row r="71" spans="2:14" x14ac:dyDescent="0.25">
      <c r="B71" s="164">
        <v>39</v>
      </c>
      <c r="C71" s="172">
        <f ca="1">'Data (DefiLlama)'!$H$7*100+_xlfn.NORM.S.INV(RAND())*'Data (DefiLlama)'!$K$7*$C$6</f>
        <v>4.1135030871754656</v>
      </c>
      <c r="D71" s="172">
        <f ca="1">'Data (DefiLlama)'!$H$8*100+_xlfn.NORM.S.INV(RAND())*'Data (DefiLlama)'!$K$8*$C$6</f>
        <v>5.4458048033761575</v>
      </c>
      <c r="E71" s="172">
        <f ca="1">'Data (DefiLlama)'!$H$9*100+_xlfn.NORM.S.INV(RAND())*'Data (DefiLlama)'!$K$9*$C$6</f>
        <v>4.4605570373561276</v>
      </c>
      <c r="F71" s="172">
        <f ca="1">'Data (DefiLlama)'!$H$10*100+_xlfn.NORM.S.INV(RAND())*'Data (DefiLlama)'!$K$10*$C$6</f>
        <v>3.6141549278819269</v>
      </c>
      <c r="G71" s="172">
        <f ca="1">'Data (DefiLlama)'!$H$11*100+_xlfn.NORM.S.INV(RAND())*'Data (DefiLlama)'!$K$11*$C$6</f>
        <v>0.12734880120792022</v>
      </c>
      <c r="H71" s="172">
        <f ca="1">'Data (DefiLlama)'!$H$12*100+_xlfn.NORM.S.INV(RAND())*'Data (DefiLlama)'!$K$12*$C$6</f>
        <v>5.0132357322169909</v>
      </c>
      <c r="I71" s="175">
        <f ca="1">'Data (DefiLlama)'!$H$13*100+_xlfn.NORM.S.INV(RAND())*'Data (DefiLlama)'!$K$13*$C$6</f>
        <v>5.3827082335047862</v>
      </c>
      <c r="J71" s="172">
        <f ca="1">C71*'Allocation - Base'!$H$6+D71*'Allocation - Base'!$H$7+E71*'Allocation - Base'!$H$8+F71*'Allocation - Base'!$H$9+G71*'Allocation - Base'!$H$10+H71*'Allocation - Base'!$H$11+I71*'Allocation - Base'!$H$12</f>
        <v>4.468994186228656</v>
      </c>
      <c r="K71" s="172">
        <f t="shared" ca="1" si="1"/>
        <v>0</v>
      </c>
      <c r="L71" s="172">
        <f t="shared" ca="1" si="2"/>
        <v>4.3689941862286563</v>
      </c>
      <c r="M71" s="172">
        <f t="shared" ca="1" si="3"/>
        <v>4.3689941862286563</v>
      </c>
      <c r="N71" s="172"/>
    </row>
    <row r="72" spans="2:14" x14ac:dyDescent="0.25">
      <c r="B72" s="164">
        <v>40</v>
      </c>
      <c r="C72" s="172">
        <f ca="1">'Data (DefiLlama)'!$H$7*100+_xlfn.NORM.S.INV(RAND())*'Data (DefiLlama)'!$K$7*$C$6</f>
        <v>4.4444168440902949</v>
      </c>
      <c r="D72" s="172">
        <f ca="1">'Data (DefiLlama)'!$H$8*100+_xlfn.NORM.S.INV(RAND())*'Data (DefiLlama)'!$K$8*$C$6</f>
        <v>4.5226649208619119</v>
      </c>
      <c r="E72" s="172">
        <f ca="1">'Data (DefiLlama)'!$H$9*100+_xlfn.NORM.S.INV(RAND())*'Data (DefiLlama)'!$K$9*$C$6</f>
        <v>3.7547611810325927</v>
      </c>
      <c r="F72" s="172">
        <f ca="1">'Data (DefiLlama)'!$H$10*100+_xlfn.NORM.S.INV(RAND())*'Data (DefiLlama)'!$K$10*$C$6</f>
        <v>2.2367278805292639</v>
      </c>
      <c r="G72" s="172">
        <f ca="1">'Data (DefiLlama)'!$H$11*100+_xlfn.NORM.S.INV(RAND())*'Data (DefiLlama)'!$K$11*$C$6</f>
        <v>0.26736728343397731</v>
      </c>
      <c r="H72" s="172">
        <f ca="1">'Data (DefiLlama)'!$H$12*100+_xlfn.NORM.S.INV(RAND())*'Data (DefiLlama)'!$K$12*$C$6</f>
        <v>5.8842709144709922</v>
      </c>
      <c r="I72" s="175">
        <f ca="1">'Data (DefiLlama)'!$H$13*100+_xlfn.NORM.S.INV(RAND())*'Data (DefiLlama)'!$K$13*$C$6</f>
        <v>6.0025121348037169</v>
      </c>
      <c r="J72" s="172">
        <f ca="1">C72*'Allocation - Base'!$H$6+D72*'Allocation - Base'!$H$7+E72*'Allocation - Base'!$H$8+F72*'Allocation - Base'!$H$9+G72*'Allocation - Base'!$H$10+H72*'Allocation - Base'!$H$11+I72*'Allocation - Base'!$H$12</f>
        <v>4.2986905800430621</v>
      </c>
      <c r="K72" s="172">
        <f t="shared" ca="1" si="1"/>
        <v>0</v>
      </c>
      <c r="L72" s="172">
        <f t="shared" ca="1" si="2"/>
        <v>4.1986905800430625</v>
      </c>
      <c r="M72" s="172">
        <f t="shared" ca="1" si="3"/>
        <v>4.1986905800430625</v>
      </c>
      <c r="N72" s="172"/>
    </row>
    <row r="73" spans="2:14" x14ac:dyDescent="0.25">
      <c r="B73" s="164">
        <v>41</v>
      </c>
      <c r="C73" s="172">
        <f ca="1">'Data (DefiLlama)'!$H$7*100+_xlfn.NORM.S.INV(RAND())*'Data (DefiLlama)'!$K$7*$C$6</f>
        <v>4.2613891225097991</v>
      </c>
      <c r="D73" s="172">
        <f ca="1">'Data (DefiLlama)'!$H$8*100+_xlfn.NORM.S.INV(RAND())*'Data (DefiLlama)'!$K$8*$C$6</f>
        <v>4.2623969430236208</v>
      </c>
      <c r="E73" s="172">
        <f ca="1">'Data (DefiLlama)'!$H$9*100+_xlfn.NORM.S.INV(RAND())*'Data (DefiLlama)'!$K$9*$C$6</f>
        <v>4.3442763551680921</v>
      </c>
      <c r="F73" s="172">
        <f ca="1">'Data (DefiLlama)'!$H$10*100+_xlfn.NORM.S.INV(RAND())*'Data (DefiLlama)'!$K$10*$C$6</f>
        <v>3.6972042109173193</v>
      </c>
      <c r="G73" s="172">
        <f ca="1">'Data (DefiLlama)'!$H$11*100+_xlfn.NORM.S.INV(RAND())*'Data (DefiLlama)'!$K$11*$C$6</f>
        <v>-0.34050964096852876</v>
      </c>
      <c r="H73" s="172">
        <f ca="1">'Data (DefiLlama)'!$H$12*100+_xlfn.NORM.S.INV(RAND())*'Data (DefiLlama)'!$K$12*$C$6</f>
        <v>4.7345249875460178</v>
      </c>
      <c r="I73" s="175">
        <f ca="1">'Data (DefiLlama)'!$H$13*100+_xlfn.NORM.S.INV(RAND())*'Data (DefiLlama)'!$K$13*$C$6</f>
        <v>6.2102690941648033</v>
      </c>
      <c r="J73" s="172">
        <f ca="1">C73*'Allocation - Base'!$H$6+D73*'Allocation - Base'!$H$7+E73*'Allocation - Base'!$H$8+F73*'Allocation - Base'!$H$9+G73*'Allocation - Base'!$H$10+H73*'Allocation - Base'!$H$11+I73*'Allocation - Base'!$H$12</f>
        <v>4.1232383273843443</v>
      </c>
      <c r="K73" s="172">
        <f t="shared" ca="1" si="1"/>
        <v>3.5338253814655043</v>
      </c>
      <c r="L73" s="172">
        <f t="shared" ca="1" si="2"/>
        <v>0.48941294591884033</v>
      </c>
      <c r="M73" s="172">
        <f t="shared" ca="1" si="3"/>
        <v>4.0232383273843446</v>
      </c>
      <c r="N73" s="172"/>
    </row>
    <row r="74" spans="2:14" x14ac:dyDescent="0.25">
      <c r="B74" s="164">
        <v>42</v>
      </c>
      <c r="C74" s="172">
        <f ca="1">'Data (DefiLlama)'!$H$7*100+_xlfn.NORM.S.INV(RAND())*'Data (DefiLlama)'!$K$7*$C$6</f>
        <v>4.1042306088618874</v>
      </c>
      <c r="D74" s="172">
        <f ca="1">'Data (DefiLlama)'!$H$8*100+_xlfn.NORM.S.INV(RAND())*'Data (DefiLlama)'!$K$8*$C$6</f>
        <v>4.4333665912912181</v>
      </c>
      <c r="E74" s="172">
        <f ca="1">'Data (DefiLlama)'!$H$9*100+_xlfn.NORM.S.INV(RAND())*'Data (DefiLlama)'!$K$9*$C$6</f>
        <v>5.439135500210285</v>
      </c>
      <c r="F74" s="172">
        <f ca="1">'Data (DefiLlama)'!$H$10*100+_xlfn.NORM.S.INV(RAND())*'Data (DefiLlama)'!$K$10*$C$6</f>
        <v>3.5740794030151353</v>
      </c>
      <c r="G74" s="172">
        <f ca="1">'Data (DefiLlama)'!$H$11*100+_xlfn.NORM.S.INV(RAND())*'Data (DefiLlama)'!$K$11*$C$6</f>
        <v>0.45726409998010192</v>
      </c>
      <c r="H74" s="172">
        <f ca="1">'Data (DefiLlama)'!$H$12*100+_xlfn.NORM.S.INV(RAND())*'Data (DefiLlama)'!$K$12*$C$6</f>
        <v>3.9882488850454338</v>
      </c>
      <c r="I74" s="175">
        <f ca="1">'Data (DefiLlama)'!$H$13*100+_xlfn.NORM.S.INV(RAND())*'Data (DefiLlama)'!$K$13*$C$6</f>
        <v>5.1821960024248552</v>
      </c>
      <c r="J74" s="172">
        <f ca="1">C74*'Allocation - Base'!$H$6+D74*'Allocation - Base'!$H$7+E74*'Allocation - Base'!$H$8+F74*'Allocation - Base'!$H$9+G74*'Allocation - Base'!$H$10+H74*'Allocation - Base'!$H$11+I74*'Allocation - Base'!$H$12</f>
        <v>4.3204952432897619</v>
      </c>
      <c r="K74" s="172">
        <f t="shared" ca="1" si="1"/>
        <v>0</v>
      </c>
      <c r="L74" s="172">
        <f t="shared" ca="1" si="2"/>
        <v>4.2204952432897622</v>
      </c>
      <c r="M74" s="172">
        <f t="shared" ca="1" si="3"/>
        <v>4.2204952432897622</v>
      </c>
      <c r="N74" s="172"/>
    </row>
    <row r="75" spans="2:14" x14ac:dyDescent="0.25">
      <c r="B75" s="164">
        <v>43</v>
      </c>
      <c r="C75" s="172">
        <f ca="1">'Data (DefiLlama)'!$H$7*100+_xlfn.NORM.S.INV(RAND())*'Data (DefiLlama)'!$K$7*$C$6</f>
        <v>4.1723204132529776</v>
      </c>
      <c r="D75" s="172">
        <f ca="1">'Data (DefiLlama)'!$H$8*100+_xlfn.NORM.S.INV(RAND())*'Data (DefiLlama)'!$K$8*$C$6</f>
        <v>5.0141797485820954</v>
      </c>
      <c r="E75" s="172">
        <f ca="1">'Data (DefiLlama)'!$H$9*100+_xlfn.NORM.S.INV(RAND())*'Data (DefiLlama)'!$K$9*$C$6</f>
        <v>3.4624395374202126</v>
      </c>
      <c r="F75" s="172">
        <f ca="1">'Data (DefiLlama)'!$H$10*100+_xlfn.NORM.S.INV(RAND())*'Data (DefiLlama)'!$K$10*$C$6</f>
        <v>4.318238823059743</v>
      </c>
      <c r="G75" s="172">
        <f ca="1">'Data (DefiLlama)'!$H$11*100+_xlfn.NORM.S.INV(RAND())*'Data (DefiLlama)'!$K$11*$C$6</f>
        <v>-4.7951680517958194E-2</v>
      </c>
      <c r="H75" s="172">
        <f ca="1">'Data (DefiLlama)'!$H$12*100+_xlfn.NORM.S.INV(RAND())*'Data (DefiLlama)'!$K$12*$C$6</f>
        <v>5.6527370586537469</v>
      </c>
      <c r="I75" s="175">
        <f ca="1">'Data (DefiLlama)'!$H$13*100+_xlfn.NORM.S.INV(RAND())*'Data (DefiLlama)'!$K$13*$C$6</f>
        <v>4.7038377716822506</v>
      </c>
      <c r="J75" s="172">
        <f ca="1">C75*'Allocation - Base'!$H$6+D75*'Allocation - Base'!$H$7+E75*'Allocation - Base'!$H$8+F75*'Allocation - Base'!$H$9+G75*'Allocation - Base'!$H$10+H75*'Allocation - Base'!$H$11+I75*'Allocation - Base'!$H$12</f>
        <v>4.216363920248634</v>
      </c>
      <c r="K75" s="172">
        <f t="shared" ca="1" si="1"/>
        <v>0</v>
      </c>
      <c r="L75" s="172">
        <f t="shared" ca="1" si="2"/>
        <v>4.1163639202486344</v>
      </c>
      <c r="M75" s="172">
        <f t="shared" ca="1" si="3"/>
        <v>4.1163639202486344</v>
      </c>
      <c r="N75" s="172"/>
    </row>
    <row r="76" spans="2:14" x14ac:dyDescent="0.25">
      <c r="B76" s="164">
        <v>44</v>
      </c>
      <c r="C76" s="172">
        <f ca="1">'Data (DefiLlama)'!$H$7*100+_xlfn.NORM.S.INV(RAND())*'Data (DefiLlama)'!$K$7*$C$6</f>
        <v>4.4367060378770491</v>
      </c>
      <c r="D76" s="172">
        <f ca="1">'Data (DefiLlama)'!$H$8*100+_xlfn.NORM.S.INV(RAND())*'Data (DefiLlama)'!$K$8*$C$6</f>
        <v>5.6978318863402917</v>
      </c>
      <c r="E76" s="172">
        <f ca="1">'Data (DefiLlama)'!$H$9*100+_xlfn.NORM.S.INV(RAND())*'Data (DefiLlama)'!$K$9*$C$6</f>
        <v>4.5773860296696274</v>
      </c>
      <c r="F76" s="172">
        <f ca="1">'Data (DefiLlama)'!$H$10*100+_xlfn.NORM.S.INV(RAND())*'Data (DefiLlama)'!$K$10*$C$6</f>
        <v>3.3408543606261709</v>
      </c>
      <c r="G76" s="172">
        <f ca="1">'Data (DefiLlama)'!$H$11*100+_xlfn.NORM.S.INV(RAND())*'Data (DefiLlama)'!$K$11*$C$6</f>
        <v>1.4411862824621171E-2</v>
      </c>
      <c r="H76" s="172">
        <f ca="1">'Data (DefiLlama)'!$H$12*100+_xlfn.NORM.S.INV(RAND())*'Data (DefiLlama)'!$K$12*$C$6</f>
        <v>4.4042686612008177</v>
      </c>
      <c r="I76" s="175">
        <f ca="1">'Data (DefiLlama)'!$H$13*100+_xlfn.NORM.S.INV(RAND())*'Data (DefiLlama)'!$K$13*$C$6</f>
        <v>5.8867484875452387</v>
      </c>
      <c r="J76" s="172">
        <f ca="1">C76*'Allocation - Base'!$H$6+D76*'Allocation - Base'!$H$7+E76*'Allocation - Base'!$H$8+F76*'Allocation - Base'!$H$9+G76*'Allocation - Base'!$H$10+H76*'Allocation - Base'!$H$11+I76*'Allocation - Base'!$H$12</f>
        <v>4.5611771826869481</v>
      </c>
      <c r="K76" s="172">
        <f t="shared" ca="1" si="1"/>
        <v>0</v>
      </c>
      <c r="L76" s="172">
        <f t="shared" ca="1" si="2"/>
        <v>4.4611771826869484</v>
      </c>
      <c r="M76" s="172">
        <f t="shared" ca="1" si="3"/>
        <v>4.4611771826869484</v>
      </c>
      <c r="N76" s="172"/>
    </row>
    <row r="77" spans="2:14" x14ac:dyDescent="0.25">
      <c r="B77" s="164">
        <v>45</v>
      </c>
      <c r="C77" s="172">
        <f ca="1">'Data (DefiLlama)'!$H$7*100+_xlfn.NORM.S.INV(RAND())*'Data (DefiLlama)'!$K$7*$C$6</f>
        <v>4.3314838148653942</v>
      </c>
      <c r="D77" s="172">
        <f ca="1">'Data (DefiLlama)'!$H$8*100+_xlfn.NORM.S.INV(RAND())*'Data (DefiLlama)'!$K$8*$C$6</f>
        <v>4.5993329268282217</v>
      </c>
      <c r="E77" s="172">
        <f ca="1">'Data (DefiLlama)'!$H$9*100+_xlfn.NORM.S.INV(RAND())*'Data (DefiLlama)'!$K$9*$C$6</f>
        <v>5.283195456903063</v>
      </c>
      <c r="F77" s="172">
        <f ca="1">'Data (DefiLlama)'!$H$10*100+_xlfn.NORM.S.INV(RAND())*'Data (DefiLlama)'!$K$10*$C$6</f>
        <v>3.5383235043722214</v>
      </c>
      <c r="G77" s="172">
        <f ca="1">'Data (DefiLlama)'!$H$11*100+_xlfn.NORM.S.INV(RAND())*'Data (DefiLlama)'!$K$11*$C$6</f>
        <v>-0.16857234943779523</v>
      </c>
      <c r="H77" s="172">
        <f ca="1">'Data (DefiLlama)'!$H$12*100+_xlfn.NORM.S.INV(RAND())*'Data (DefiLlama)'!$K$12*$C$6</f>
        <v>5.4121761014747598</v>
      </c>
      <c r="I77" s="175">
        <f ca="1">'Data (DefiLlama)'!$H$13*100+_xlfn.NORM.S.INV(RAND())*'Data (DefiLlama)'!$K$13*$C$6</f>
        <v>4.590178984457169</v>
      </c>
      <c r="J77" s="172">
        <f ca="1">C77*'Allocation - Base'!$H$6+D77*'Allocation - Base'!$H$7+E77*'Allocation - Base'!$H$8+F77*'Allocation - Base'!$H$9+G77*'Allocation - Base'!$H$10+H77*'Allocation - Base'!$H$11+I77*'Allocation - Base'!$H$12</f>
        <v>4.5734750381417628</v>
      </c>
      <c r="K77" s="172">
        <f t="shared" ca="1" si="1"/>
        <v>0</v>
      </c>
      <c r="L77" s="172">
        <f t="shared" ca="1" si="2"/>
        <v>4.4734750381417632</v>
      </c>
      <c r="M77" s="172">
        <f t="shared" ca="1" si="3"/>
        <v>4.4734750381417632</v>
      </c>
      <c r="N77" s="172"/>
    </row>
    <row r="78" spans="2:14" x14ac:dyDescent="0.25">
      <c r="B78" s="164">
        <v>46</v>
      </c>
      <c r="C78" s="172">
        <f ca="1">'Data (DefiLlama)'!$H$7*100+_xlfn.NORM.S.INV(RAND())*'Data (DefiLlama)'!$K$7*$C$6</f>
        <v>3.9745430619710653</v>
      </c>
      <c r="D78" s="172">
        <f ca="1">'Data (DefiLlama)'!$H$8*100+_xlfn.NORM.S.INV(RAND())*'Data (DefiLlama)'!$K$8*$C$6</f>
        <v>6.4798585370196342</v>
      </c>
      <c r="E78" s="172">
        <f ca="1">'Data (DefiLlama)'!$H$9*100+_xlfn.NORM.S.INV(RAND())*'Data (DefiLlama)'!$K$9*$C$6</f>
        <v>3.3473993956870016</v>
      </c>
      <c r="F78" s="172">
        <f ca="1">'Data (DefiLlama)'!$H$10*100+_xlfn.NORM.S.INV(RAND())*'Data (DefiLlama)'!$K$10*$C$6</f>
        <v>3.596529496845144</v>
      </c>
      <c r="G78" s="172">
        <f ca="1">'Data (DefiLlama)'!$H$11*100+_xlfn.NORM.S.INV(RAND())*'Data (DefiLlama)'!$K$11*$C$6</f>
        <v>2.1777696935390833E-2</v>
      </c>
      <c r="H78" s="172">
        <f ca="1">'Data (DefiLlama)'!$H$12*100+_xlfn.NORM.S.INV(RAND())*'Data (DefiLlama)'!$K$12*$C$6</f>
        <v>5.1065309392614626</v>
      </c>
      <c r="I78" s="175">
        <f ca="1">'Data (DefiLlama)'!$H$13*100+_xlfn.NORM.S.INV(RAND())*'Data (DefiLlama)'!$K$13*$C$6</f>
        <v>5.2393374133257939</v>
      </c>
      <c r="J78" s="172">
        <f ca="1">C78*'Allocation - Base'!$H$6+D78*'Allocation - Base'!$H$7+E78*'Allocation - Base'!$H$8+F78*'Allocation - Base'!$H$9+G78*'Allocation - Base'!$H$10+H78*'Allocation - Base'!$H$11+I78*'Allocation - Base'!$H$12</f>
        <v>4.4162459275039678</v>
      </c>
      <c r="K78" s="172">
        <f t="shared" ca="1" si="1"/>
        <v>0</v>
      </c>
      <c r="L78" s="172">
        <f t="shared" ca="1" si="2"/>
        <v>4.3162459275039682</v>
      </c>
      <c r="M78" s="172">
        <f t="shared" ca="1" si="3"/>
        <v>4.3162459275039682</v>
      </c>
      <c r="N78" s="172"/>
    </row>
    <row r="79" spans="2:14" x14ac:dyDescent="0.25">
      <c r="B79" s="164">
        <v>47</v>
      </c>
      <c r="C79" s="172">
        <f ca="1">'Data (DefiLlama)'!$H$7*100+_xlfn.NORM.S.INV(RAND())*'Data (DefiLlama)'!$K$7*$C$6</f>
        <v>4.1926774130086448</v>
      </c>
      <c r="D79" s="172">
        <f ca="1">'Data (DefiLlama)'!$H$8*100+_xlfn.NORM.S.INV(RAND())*'Data (DefiLlama)'!$K$8*$C$6</f>
        <v>3.709330761936104</v>
      </c>
      <c r="E79" s="172">
        <f ca="1">'Data (DefiLlama)'!$H$9*100+_xlfn.NORM.S.INV(RAND())*'Data (DefiLlama)'!$K$9*$C$6</f>
        <v>5.3666074953471288</v>
      </c>
      <c r="F79" s="172">
        <f ca="1">'Data (DefiLlama)'!$H$10*100+_xlfn.NORM.S.INV(RAND())*'Data (DefiLlama)'!$K$10*$C$6</f>
        <v>3.8130592330399895</v>
      </c>
      <c r="G79" s="172">
        <f ca="1">'Data (DefiLlama)'!$H$11*100+_xlfn.NORM.S.INV(RAND())*'Data (DefiLlama)'!$K$11*$C$6</f>
        <v>4.7966783000984906E-2</v>
      </c>
      <c r="H79" s="172">
        <f ca="1">'Data (DefiLlama)'!$H$12*100+_xlfn.NORM.S.INV(RAND())*'Data (DefiLlama)'!$K$12*$C$6</f>
        <v>5.0340777302701438</v>
      </c>
      <c r="I79" s="175">
        <f ca="1">'Data (DefiLlama)'!$H$13*100+_xlfn.NORM.S.INV(RAND())*'Data (DefiLlama)'!$K$13*$C$6</f>
        <v>6.0818671612582262</v>
      </c>
      <c r="J79" s="172">
        <f ca="1">C79*'Allocation - Base'!$H$6+D79*'Allocation - Base'!$H$7+E79*'Allocation - Base'!$H$8+F79*'Allocation - Base'!$H$9+G79*'Allocation - Base'!$H$10+H79*'Allocation - Base'!$H$11+I79*'Allocation - Base'!$H$12</f>
        <v>4.2842977869139727</v>
      </c>
      <c r="K79" s="172">
        <f t="shared" ca="1" si="1"/>
        <v>0</v>
      </c>
      <c r="L79" s="172">
        <f t="shared" ca="1" si="2"/>
        <v>4.184297786913973</v>
      </c>
      <c r="M79" s="172">
        <f t="shared" ca="1" si="3"/>
        <v>4.184297786913973</v>
      </c>
      <c r="N79" s="172"/>
    </row>
    <row r="80" spans="2:14" x14ac:dyDescent="0.25">
      <c r="B80" s="164">
        <v>48</v>
      </c>
      <c r="C80" s="172">
        <f ca="1">'Data (DefiLlama)'!$H$7*100+_xlfn.NORM.S.INV(RAND())*'Data (DefiLlama)'!$K$7*$C$6</f>
        <v>4.1897397624714765</v>
      </c>
      <c r="D80" s="172">
        <f ca="1">'Data (DefiLlama)'!$H$8*100+_xlfn.NORM.S.INV(RAND())*'Data (DefiLlama)'!$K$8*$C$6</f>
        <v>4.1258519288410804</v>
      </c>
      <c r="E80" s="172">
        <f ca="1">'Data (DefiLlama)'!$H$9*100+_xlfn.NORM.S.INV(RAND())*'Data (DefiLlama)'!$K$9*$C$6</f>
        <v>3.6291333290633188</v>
      </c>
      <c r="F80" s="172">
        <f ca="1">'Data (DefiLlama)'!$H$10*100+_xlfn.NORM.S.INV(RAND())*'Data (DefiLlama)'!$K$10*$C$6</f>
        <v>3.1887294085375131</v>
      </c>
      <c r="G80" s="172">
        <f ca="1">'Data (DefiLlama)'!$H$11*100+_xlfn.NORM.S.INV(RAND())*'Data (DefiLlama)'!$K$11*$C$6</f>
        <v>-2.5341113743334927E-2</v>
      </c>
      <c r="H80" s="172">
        <f ca="1">'Data (DefiLlama)'!$H$12*100+_xlfn.NORM.S.INV(RAND())*'Data (DefiLlama)'!$K$12*$C$6</f>
        <v>5.4630483595847377</v>
      </c>
      <c r="I80" s="175">
        <f ca="1">'Data (DefiLlama)'!$H$13*100+_xlfn.NORM.S.INV(RAND())*'Data (DefiLlama)'!$K$13*$C$6</f>
        <v>6.4718752681919689</v>
      </c>
      <c r="J80" s="172">
        <f ca="1">C80*'Allocation - Base'!$H$6+D80*'Allocation - Base'!$H$7+E80*'Allocation - Base'!$H$8+F80*'Allocation - Base'!$H$9+G80*'Allocation - Base'!$H$10+H80*'Allocation - Base'!$H$11+I80*'Allocation - Base'!$H$12</f>
        <v>4.013858441468086</v>
      </c>
      <c r="K80" s="172">
        <f t="shared" ca="1" si="1"/>
        <v>0</v>
      </c>
      <c r="L80" s="172">
        <f t="shared" ca="1" si="2"/>
        <v>3.9138584414680859</v>
      </c>
      <c r="M80" s="172">
        <f t="shared" ca="1" si="3"/>
        <v>3.9138584414680859</v>
      </c>
      <c r="N80" s="172"/>
    </row>
    <row r="81" spans="2:14" x14ac:dyDescent="0.25">
      <c r="B81" s="164">
        <v>49</v>
      </c>
      <c r="C81" s="172">
        <f ca="1">'Data (DefiLlama)'!$H$7*100+_xlfn.NORM.S.INV(RAND())*'Data (DefiLlama)'!$K$7*$C$6</f>
        <v>4.2773565763897281</v>
      </c>
      <c r="D81" s="172">
        <f ca="1">'Data (DefiLlama)'!$H$8*100+_xlfn.NORM.S.INV(RAND())*'Data (DefiLlama)'!$K$8*$C$6</f>
        <v>4.9096989132883442</v>
      </c>
      <c r="E81" s="172">
        <f ca="1">'Data (DefiLlama)'!$H$9*100+_xlfn.NORM.S.INV(RAND())*'Data (DefiLlama)'!$K$9*$C$6</f>
        <v>3.8612265876495258</v>
      </c>
      <c r="F81" s="172">
        <f ca="1">'Data (DefiLlama)'!$H$10*100+_xlfn.NORM.S.INV(RAND())*'Data (DefiLlama)'!$K$10*$C$6</f>
        <v>2.8129175858170736</v>
      </c>
      <c r="G81" s="172">
        <f ca="1">'Data (DefiLlama)'!$H$11*100+_xlfn.NORM.S.INV(RAND())*'Data (DefiLlama)'!$K$11*$C$6</f>
        <v>-4.2812249523579197E-2</v>
      </c>
      <c r="H81" s="172">
        <f ca="1">'Data (DefiLlama)'!$H$12*100+_xlfn.NORM.S.INV(RAND())*'Data (DefiLlama)'!$K$12*$C$6</f>
        <v>4.5176454664070631</v>
      </c>
      <c r="I81" s="175">
        <f ca="1">'Data (DefiLlama)'!$H$13*100+_xlfn.NORM.S.INV(RAND())*'Data (DefiLlama)'!$K$13*$C$6</f>
        <v>5.3053906173299259</v>
      </c>
      <c r="J81" s="172">
        <f ca="1">C81*'Allocation - Base'!$H$6+D81*'Allocation - Base'!$H$7+E81*'Allocation - Base'!$H$8+F81*'Allocation - Base'!$H$9+G81*'Allocation - Base'!$H$10+H81*'Allocation - Base'!$H$11+I81*'Allocation - Base'!$H$12</f>
        <v>4.1514445556362665</v>
      </c>
      <c r="K81" s="172">
        <f t="shared" ca="1" si="1"/>
        <v>0</v>
      </c>
      <c r="L81" s="172">
        <f t="shared" ca="1" si="2"/>
        <v>4.0514445556362668</v>
      </c>
      <c r="M81" s="172">
        <f t="shared" ca="1" si="3"/>
        <v>4.0514445556362668</v>
      </c>
      <c r="N81" s="172"/>
    </row>
    <row r="82" spans="2:14" x14ac:dyDescent="0.25">
      <c r="B82" s="164">
        <v>50</v>
      </c>
      <c r="C82" s="172">
        <f ca="1">'Data (DefiLlama)'!$H$7*100+_xlfn.NORM.S.INV(RAND())*'Data (DefiLlama)'!$K$7*$C$6</f>
        <v>4.2184099747190791</v>
      </c>
      <c r="D82" s="172">
        <f ca="1">'Data (DefiLlama)'!$H$8*100+_xlfn.NORM.S.INV(RAND())*'Data (DefiLlama)'!$K$8*$C$6</f>
        <v>3.2102979810844792</v>
      </c>
      <c r="E82" s="172">
        <f ca="1">'Data (DefiLlama)'!$H$9*100+_xlfn.NORM.S.INV(RAND())*'Data (DefiLlama)'!$K$9*$C$6</f>
        <v>3.9299530322603022</v>
      </c>
      <c r="F82" s="172">
        <f ca="1">'Data (DefiLlama)'!$H$10*100+_xlfn.NORM.S.INV(RAND())*'Data (DefiLlama)'!$K$10*$C$6</f>
        <v>2.4297418225408456</v>
      </c>
      <c r="G82" s="172">
        <f ca="1">'Data (DefiLlama)'!$H$11*100+_xlfn.NORM.S.INV(RAND())*'Data (DefiLlama)'!$K$11*$C$6</f>
        <v>-0.13042912227571746</v>
      </c>
      <c r="H82" s="172">
        <f ca="1">'Data (DefiLlama)'!$H$12*100+_xlfn.NORM.S.INV(RAND())*'Data (DefiLlama)'!$K$12*$C$6</f>
        <v>4.6347911707645792</v>
      </c>
      <c r="I82" s="175">
        <f ca="1">'Data (DefiLlama)'!$H$13*100+_xlfn.NORM.S.INV(RAND())*'Data (DefiLlama)'!$K$13*$C$6</f>
        <v>6.2820534282451845</v>
      </c>
      <c r="J82" s="172">
        <f ca="1">C82*'Allocation - Base'!$H$6+D82*'Allocation - Base'!$H$7+E82*'Allocation - Base'!$H$8+F82*'Allocation - Base'!$H$9+G82*'Allocation - Base'!$H$10+H82*'Allocation - Base'!$H$11+I82*'Allocation - Base'!$H$12</f>
        <v>3.7392829652528201</v>
      </c>
      <c r="K82" s="172">
        <f t="shared" ca="1" si="1"/>
        <v>0</v>
      </c>
      <c r="L82" s="172">
        <f t="shared" ca="1" si="2"/>
        <v>3.63928296525282</v>
      </c>
      <c r="M82" s="172">
        <f t="shared" ca="1" si="3"/>
        <v>3.63928296525282</v>
      </c>
      <c r="N82" s="172"/>
    </row>
    <row r="83" spans="2:14" x14ac:dyDescent="0.25">
      <c r="B83" s="164">
        <v>51</v>
      </c>
      <c r="C83" s="172">
        <f ca="1">'Data (DefiLlama)'!$H$7*100+_xlfn.NORM.S.INV(RAND())*'Data (DefiLlama)'!$K$7*$C$6</f>
        <v>4.1483826555638359</v>
      </c>
      <c r="D83" s="172">
        <f ca="1">'Data (DefiLlama)'!$H$8*100+_xlfn.NORM.S.INV(RAND())*'Data (DefiLlama)'!$K$8*$C$6</f>
        <v>5.6833914680124824</v>
      </c>
      <c r="E83" s="172">
        <f ca="1">'Data (DefiLlama)'!$H$9*100+_xlfn.NORM.S.INV(RAND())*'Data (DefiLlama)'!$K$9*$C$6</f>
        <v>4.8556792128494983</v>
      </c>
      <c r="F83" s="172">
        <f ca="1">'Data (DefiLlama)'!$H$10*100+_xlfn.NORM.S.INV(RAND())*'Data (DefiLlama)'!$K$10*$C$6</f>
        <v>2.9349970936095757</v>
      </c>
      <c r="G83" s="172">
        <f ca="1">'Data (DefiLlama)'!$H$11*100+_xlfn.NORM.S.INV(RAND())*'Data (DefiLlama)'!$K$11*$C$6</f>
        <v>5.7122055420997617E-2</v>
      </c>
      <c r="H83" s="172">
        <f ca="1">'Data (DefiLlama)'!$H$12*100+_xlfn.NORM.S.INV(RAND())*'Data (DefiLlama)'!$K$12*$C$6</f>
        <v>5.1601629596011218</v>
      </c>
      <c r="I83" s="175">
        <f ca="1">'Data (DefiLlama)'!$H$13*100+_xlfn.NORM.S.INV(RAND())*'Data (DefiLlama)'!$K$13*$C$6</f>
        <v>6.5846918761672715</v>
      </c>
      <c r="J83" s="172">
        <f ca="1">C83*'Allocation - Base'!$H$6+D83*'Allocation - Base'!$H$7+E83*'Allocation - Base'!$H$8+F83*'Allocation - Base'!$H$9+G83*'Allocation - Base'!$H$10+H83*'Allocation - Base'!$H$11+I83*'Allocation - Base'!$H$12</f>
        <v>4.6561630135958643</v>
      </c>
      <c r="K83" s="172">
        <f t="shared" ca="1" si="1"/>
        <v>1.7963082033873281</v>
      </c>
      <c r="L83" s="172">
        <f t="shared" ca="1" si="2"/>
        <v>2.7598548102085365</v>
      </c>
      <c r="M83" s="172">
        <f t="shared" ca="1" si="3"/>
        <v>4.5561630135958646</v>
      </c>
      <c r="N83" s="172"/>
    </row>
    <row r="84" spans="2:14" x14ac:dyDescent="0.25">
      <c r="B84" s="164">
        <v>52</v>
      </c>
      <c r="C84" s="172">
        <f ca="1">'Data (DefiLlama)'!$H$7*100+_xlfn.NORM.S.INV(RAND())*'Data (DefiLlama)'!$K$7*$C$6</f>
        <v>4.3680975741863897</v>
      </c>
      <c r="D84" s="172">
        <f ca="1">'Data (DefiLlama)'!$H$8*100+_xlfn.NORM.S.INV(RAND())*'Data (DefiLlama)'!$K$8*$C$6</f>
        <v>5.6176736231934497</v>
      </c>
      <c r="E84" s="172">
        <f ca="1">'Data (DefiLlama)'!$H$9*100+_xlfn.NORM.S.INV(RAND())*'Data (DefiLlama)'!$K$9*$C$6</f>
        <v>4.4395418783873479</v>
      </c>
      <c r="F84" s="172">
        <f ca="1">'Data (DefiLlama)'!$H$10*100+_xlfn.NORM.S.INV(RAND())*'Data (DefiLlama)'!$K$10*$C$6</f>
        <v>3.1664455649496923</v>
      </c>
      <c r="G84" s="172">
        <f ca="1">'Data (DefiLlama)'!$H$11*100+_xlfn.NORM.S.INV(RAND())*'Data (DefiLlama)'!$K$11*$C$6</f>
        <v>-2.8492177467104998E-2</v>
      </c>
      <c r="H84" s="172">
        <f ca="1">'Data (DefiLlama)'!$H$12*100+_xlfn.NORM.S.INV(RAND())*'Data (DefiLlama)'!$K$12*$C$6</f>
        <v>3.8766625464668802</v>
      </c>
      <c r="I84" s="175">
        <f ca="1">'Data (DefiLlama)'!$H$13*100+_xlfn.NORM.S.INV(RAND())*'Data (DefiLlama)'!$K$13*$C$6</f>
        <v>5.7879515948678968</v>
      </c>
      <c r="J84" s="172">
        <f ca="1">C84*'Allocation - Base'!$H$6+D84*'Allocation - Base'!$H$7+E84*'Allocation - Base'!$H$8+F84*'Allocation - Base'!$H$9+G84*'Allocation - Base'!$H$10+H84*'Allocation - Base'!$H$11+I84*'Allocation - Base'!$H$12</f>
        <v>4.4048079207477926</v>
      </c>
      <c r="K84" s="172">
        <f t="shared" ca="1" si="1"/>
        <v>0.97968756718693917</v>
      </c>
      <c r="L84" s="172">
        <f t="shared" ca="1" si="2"/>
        <v>3.3251203535608536</v>
      </c>
      <c r="M84" s="172">
        <f t="shared" ca="1" si="3"/>
        <v>4.3048079207477929</v>
      </c>
      <c r="N84" s="172"/>
    </row>
    <row r="85" spans="2:14" x14ac:dyDescent="0.25">
      <c r="B85" s="164">
        <v>53</v>
      </c>
      <c r="C85" s="172">
        <f ca="1">'Data (DefiLlama)'!$H$7*100+_xlfn.NORM.S.INV(RAND())*'Data (DefiLlama)'!$K$7*$C$6</f>
        <v>4.4105717130098387</v>
      </c>
      <c r="D85" s="172">
        <f ca="1">'Data (DefiLlama)'!$H$8*100+_xlfn.NORM.S.INV(RAND())*'Data (DefiLlama)'!$K$8*$C$6</f>
        <v>5.6495710985935057</v>
      </c>
      <c r="E85" s="172">
        <f ca="1">'Data (DefiLlama)'!$H$9*100+_xlfn.NORM.S.INV(RAND())*'Data (DefiLlama)'!$K$9*$C$6</f>
        <v>4.757964922506833</v>
      </c>
      <c r="F85" s="172">
        <f ca="1">'Data (DefiLlama)'!$H$10*100+_xlfn.NORM.S.INV(RAND())*'Data (DefiLlama)'!$K$10*$C$6</f>
        <v>2.8169682046702422</v>
      </c>
      <c r="G85" s="172">
        <f ca="1">'Data (DefiLlama)'!$H$11*100+_xlfn.NORM.S.INV(RAND())*'Data (DefiLlama)'!$K$11*$C$6</f>
        <v>-9.836924493986975E-3</v>
      </c>
      <c r="H85" s="172">
        <f ca="1">'Data (DefiLlama)'!$H$12*100+_xlfn.NORM.S.INV(RAND())*'Data (DefiLlama)'!$K$12*$C$6</f>
        <v>4.4679600336853396</v>
      </c>
      <c r="I85" s="175">
        <f ca="1">'Data (DefiLlama)'!$H$13*100+_xlfn.NORM.S.INV(RAND())*'Data (DefiLlama)'!$K$13*$C$6</f>
        <v>4.6179281526868952</v>
      </c>
      <c r="J85" s="172">
        <f ca="1">C85*'Allocation - Base'!$H$6+D85*'Allocation - Base'!$H$7+E85*'Allocation - Base'!$H$8+F85*'Allocation - Base'!$H$9+G85*'Allocation - Base'!$H$10+H85*'Allocation - Base'!$H$11+I85*'Allocation - Base'!$H$12</f>
        <v>4.5947576780061379</v>
      </c>
      <c r="K85" s="172">
        <f t="shared" ca="1" si="1"/>
        <v>0</v>
      </c>
      <c r="L85" s="172">
        <f t="shared" ca="1" si="2"/>
        <v>4.4947576780061382</v>
      </c>
      <c r="M85" s="172">
        <f t="shared" ca="1" si="3"/>
        <v>4.4947576780061382</v>
      </c>
      <c r="N85" s="172"/>
    </row>
    <row r="86" spans="2:14" x14ac:dyDescent="0.25">
      <c r="B86" s="164">
        <v>54</v>
      </c>
      <c r="C86" s="172">
        <f ca="1">'Data (DefiLlama)'!$H$7*100+_xlfn.NORM.S.INV(RAND())*'Data (DefiLlama)'!$K$7*$C$6</f>
        <v>3.9734367345658934</v>
      </c>
      <c r="D86" s="172">
        <f ca="1">'Data (DefiLlama)'!$H$8*100+_xlfn.NORM.S.INV(RAND())*'Data (DefiLlama)'!$K$8*$C$6</f>
        <v>4.8851403911965878</v>
      </c>
      <c r="E86" s="172">
        <f ca="1">'Data (DefiLlama)'!$H$9*100+_xlfn.NORM.S.INV(RAND())*'Data (DefiLlama)'!$K$9*$C$6</f>
        <v>4.8352645747583285</v>
      </c>
      <c r="F86" s="172">
        <f ca="1">'Data (DefiLlama)'!$H$10*100+_xlfn.NORM.S.INV(RAND())*'Data (DefiLlama)'!$K$10*$C$6</f>
        <v>3.3376885156489653</v>
      </c>
      <c r="G86" s="172">
        <f ca="1">'Data (DefiLlama)'!$H$11*100+_xlfn.NORM.S.INV(RAND())*'Data (DefiLlama)'!$K$11*$C$6</f>
        <v>0.12104080382429877</v>
      </c>
      <c r="H86" s="172">
        <f ca="1">'Data (DefiLlama)'!$H$12*100+_xlfn.NORM.S.INV(RAND())*'Data (DefiLlama)'!$K$12*$C$6</f>
        <v>5.4752054423853806</v>
      </c>
      <c r="I86" s="175">
        <f ca="1">'Data (DefiLlama)'!$H$13*100+_xlfn.NORM.S.INV(RAND())*'Data (DefiLlama)'!$K$13*$C$6</f>
        <v>5.5862477306078091</v>
      </c>
      <c r="J86" s="172">
        <f ca="1">C86*'Allocation - Base'!$H$6+D86*'Allocation - Base'!$H$7+E86*'Allocation - Base'!$H$8+F86*'Allocation - Base'!$H$9+G86*'Allocation - Base'!$H$10+H86*'Allocation - Base'!$H$11+I86*'Allocation - Base'!$H$12</f>
        <v>4.4494651184075185</v>
      </c>
      <c r="K86" s="172">
        <f t="shared" ca="1" si="1"/>
        <v>0</v>
      </c>
      <c r="L86" s="172">
        <f t="shared" ca="1" si="2"/>
        <v>4.3494651184075188</v>
      </c>
      <c r="M86" s="172">
        <f t="shared" ca="1" si="3"/>
        <v>4.3494651184075188</v>
      </c>
      <c r="N86" s="172"/>
    </row>
    <row r="87" spans="2:14" x14ac:dyDescent="0.25">
      <c r="B87" s="164">
        <v>55</v>
      </c>
      <c r="C87" s="172">
        <f ca="1">'Data (DefiLlama)'!$H$7*100+_xlfn.NORM.S.INV(RAND())*'Data (DefiLlama)'!$K$7*$C$6</f>
        <v>3.9904192922246784</v>
      </c>
      <c r="D87" s="172">
        <f ca="1">'Data (DefiLlama)'!$H$8*100+_xlfn.NORM.S.INV(RAND())*'Data (DefiLlama)'!$K$8*$C$6</f>
        <v>4.4573354254507258</v>
      </c>
      <c r="E87" s="172">
        <f ca="1">'Data (DefiLlama)'!$H$9*100+_xlfn.NORM.S.INV(RAND())*'Data (DefiLlama)'!$K$9*$C$6</f>
        <v>4.2422905712698959</v>
      </c>
      <c r="F87" s="172">
        <f ca="1">'Data (DefiLlama)'!$H$10*100+_xlfn.NORM.S.INV(RAND())*'Data (DefiLlama)'!$K$10*$C$6</f>
        <v>3.298284191976304</v>
      </c>
      <c r="G87" s="172">
        <f ca="1">'Data (DefiLlama)'!$H$11*100+_xlfn.NORM.S.INV(RAND())*'Data (DefiLlama)'!$K$11*$C$6</f>
        <v>-0.39279336149938504</v>
      </c>
      <c r="H87" s="172">
        <f ca="1">'Data (DefiLlama)'!$H$12*100+_xlfn.NORM.S.INV(RAND())*'Data (DefiLlama)'!$K$12*$C$6</f>
        <v>5.1858010793250466</v>
      </c>
      <c r="I87" s="175">
        <f ca="1">'Data (DefiLlama)'!$H$13*100+_xlfn.NORM.S.INV(RAND())*'Data (DefiLlama)'!$K$13*$C$6</f>
        <v>5.9125723108909778</v>
      </c>
      <c r="J87" s="172">
        <f ca="1">C87*'Allocation - Base'!$H$6+D87*'Allocation - Base'!$H$7+E87*'Allocation - Base'!$H$8+F87*'Allocation - Base'!$H$9+G87*'Allocation - Base'!$H$10+H87*'Allocation - Base'!$H$11+I87*'Allocation - Base'!$H$12</f>
        <v>4.1302627806713463</v>
      </c>
      <c r="K87" s="172">
        <f t="shared" ca="1" si="1"/>
        <v>4.6313008818310957</v>
      </c>
      <c r="L87" s="172">
        <f t="shared" ca="1" si="2"/>
        <v>-0.60103810115974898</v>
      </c>
      <c r="M87" s="172">
        <f t="shared" ca="1" si="3"/>
        <v>4.0302627806713467</v>
      </c>
      <c r="N87" s="172"/>
    </row>
    <row r="88" spans="2:14" x14ac:dyDescent="0.25">
      <c r="B88" s="164">
        <v>56</v>
      </c>
      <c r="C88" s="172">
        <f ca="1">'Data (DefiLlama)'!$H$7*100+_xlfn.NORM.S.INV(RAND())*'Data (DefiLlama)'!$K$7*$C$6</f>
        <v>4.0234154977309879</v>
      </c>
      <c r="D88" s="172">
        <f ca="1">'Data (DefiLlama)'!$H$8*100+_xlfn.NORM.S.INV(RAND())*'Data (DefiLlama)'!$K$8*$C$6</f>
        <v>5.7281690141418977</v>
      </c>
      <c r="E88" s="172">
        <f ca="1">'Data (DefiLlama)'!$H$9*100+_xlfn.NORM.S.INV(RAND())*'Data (DefiLlama)'!$K$9*$C$6</f>
        <v>4.3026679683006614</v>
      </c>
      <c r="F88" s="172">
        <f ca="1">'Data (DefiLlama)'!$H$10*100+_xlfn.NORM.S.INV(RAND())*'Data (DefiLlama)'!$K$10*$C$6</f>
        <v>4.014169086915758</v>
      </c>
      <c r="G88" s="172">
        <f ca="1">'Data (DefiLlama)'!$H$11*100+_xlfn.NORM.S.INV(RAND())*'Data (DefiLlama)'!$K$11*$C$6</f>
        <v>5.9818288460971765E-2</v>
      </c>
      <c r="H88" s="172">
        <f ca="1">'Data (DefiLlama)'!$H$12*100+_xlfn.NORM.S.INV(RAND())*'Data (DefiLlama)'!$K$12*$C$6</f>
        <v>4.4019425245898596</v>
      </c>
      <c r="I88" s="175">
        <f ca="1">'Data (DefiLlama)'!$H$13*100+_xlfn.NORM.S.INV(RAND())*'Data (DefiLlama)'!$K$13*$C$6</f>
        <v>4.5887545861726</v>
      </c>
      <c r="J88" s="172">
        <f ca="1">C88*'Allocation - Base'!$H$6+D88*'Allocation - Base'!$H$7+E88*'Allocation - Base'!$H$8+F88*'Allocation - Base'!$H$9+G88*'Allocation - Base'!$H$10+H88*'Allocation - Base'!$H$11+I88*'Allocation - Base'!$H$12</f>
        <v>4.3780161880414639</v>
      </c>
      <c r="K88" s="172">
        <f t="shared" ca="1" si="1"/>
        <v>0.17964152680963152</v>
      </c>
      <c r="L88" s="172">
        <f t="shared" ca="1" si="2"/>
        <v>4.0983746612318326</v>
      </c>
      <c r="M88" s="172">
        <f t="shared" ca="1" si="3"/>
        <v>4.2780161880414642</v>
      </c>
      <c r="N88" s="172"/>
    </row>
    <row r="89" spans="2:14" x14ac:dyDescent="0.25">
      <c r="B89" s="164">
        <v>57</v>
      </c>
      <c r="C89" s="172">
        <f ca="1">'Data (DefiLlama)'!$H$7*100+_xlfn.NORM.S.INV(RAND())*'Data (DefiLlama)'!$K$7*$C$6</f>
        <v>4.1269220307185819</v>
      </c>
      <c r="D89" s="172">
        <f ca="1">'Data (DefiLlama)'!$H$8*100+_xlfn.NORM.S.INV(RAND())*'Data (DefiLlama)'!$K$8*$C$6</f>
        <v>5.7107969685724074</v>
      </c>
      <c r="E89" s="172">
        <f ca="1">'Data (DefiLlama)'!$H$9*100+_xlfn.NORM.S.INV(RAND())*'Data (DefiLlama)'!$K$9*$C$6</f>
        <v>5.286082619227086</v>
      </c>
      <c r="F89" s="172">
        <f ca="1">'Data (DefiLlama)'!$H$10*100+_xlfn.NORM.S.INV(RAND())*'Data (DefiLlama)'!$K$10*$C$6</f>
        <v>2.1323773023569021</v>
      </c>
      <c r="G89" s="172">
        <f ca="1">'Data (DefiLlama)'!$H$11*100+_xlfn.NORM.S.INV(RAND())*'Data (DefiLlama)'!$K$11*$C$6</f>
        <v>-2.3329044416630106E-2</v>
      </c>
      <c r="H89" s="172">
        <f ca="1">'Data (DefiLlama)'!$H$12*100+_xlfn.NORM.S.INV(RAND())*'Data (DefiLlama)'!$K$12*$C$6</f>
        <v>5.1282087025453826</v>
      </c>
      <c r="I89" s="175">
        <f ca="1">'Data (DefiLlama)'!$H$13*100+_xlfn.NORM.S.INV(RAND())*'Data (DefiLlama)'!$K$13*$C$6</f>
        <v>5.0977179006887674</v>
      </c>
      <c r="J89" s="172">
        <f ca="1">C89*'Allocation - Base'!$H$6+D89*'Allocation - Base'!$H$7+E89*'Allocation - Base'!$H$8+F89*'Allocation - Base'!$H$9+G89*'Allocation - Base'!$H$10+H89*'Allocation - Base'!$H$11+I89*'Allocation - Base'!$H$12</f>
        <v>4.7553613593264235</v>
      </c>
      <c r="K89" s="172">
        <f t="shared" ca="1" si="1"/>
        <v>0</v>
      </c>
      <c r="L89" s="172">
        <f t="shared" ca="1" si="2"/>
        <v>4.6553613593264238</v>
      </c>
      <c r="M89" s="172">
        <f t="shared" ca="1" si="3"/>
        <v>4.6553613593264238</v>
      </c>
      <c r="N89" s="172"/>
    </row>
    <row r="90" spans="2:14" x14ac:dyDescent="0.25">
      <c r="B90" s="164">
        <v>58</v>
      </c>
      <c r="C90" s="172">
        <f ca="1">'Data (DefiLlama)'!$H$7*100+_xlfn.NORM.S.INV(RAND())*'Data (DefiLlama)'!$K$7*$C$6</f>
        <v>4.2953846399084643</v>
      </c>
      <c r="D90" s="172">
        <f ca="1">'Data (DefiLlama)'!$H$8*100+_xlfn.NORM.S.INV(RAND())*'Data (DefiLlama)'!$K$8*$C$6</f>
        <v>4.819151369574338</v>
      </c>
      <c r="E90" s="172">
        <f ca="1">'Data (DefiLlama)'!$H$9*100+_xlfn.NORM.S.INV(RAND())*'Data (DefiLlama)'!$K$9*$C$6</f>
        <v>4.0026625494633077</v>
      </c>
      <c r="F90" s="172">
        <f ca="1">'Data (DefiLlama)'!$H$10*100+_xlfn.NORM.S.INV(RAND())*'Data (DefiLlama)'!$K$10*$C$6</f>
        <v>2.8438410275170636</v>
      </c>
      <c r="G90" s="172">
        <f ca="1">'Data (DefiLlama)'!$H$11*100+_xlfn.NORM.S.INV(RAND())*'Data (DefiLlama)'!$K$11*$C$6</f>
        <v>0.29013077184272418</v>
      </c>
      <c r="H90" s="172">
        <f ca="1">'Data (DefiLlama)'!$H$12*100+_xlfn.NORM.S.INV(RAND())*'Data (DefiLlama)'!$K$12*$C$6</f>
        <v>4.352896621923203</v>
      </c>
      <c r="I90" s="175">
        <f ca="1">'Data (DefiLlama)'!$H$13*100+_xlfn.NORM.S.INV(RAND())*'Data (DefiLlama)'!$K$13*$C$6</f>
        <v>4.8759637240988498</v>
      </c>
      <c r="J90" s="172">
        <f ca="1">C90*'Allocation - Base'!$H$6+D90*'Allocation - Base'!$H$7+E90*'Allocation - Base'!$H$8+F90*'Allocation - Base'!$H$9+G90*'Allocation - Base'!$H$10+H90*'Allocation - Base'!$H$11+I90*'Allocation - Base'!$H$12</f>
        <v>4.1615099036125667</v>
      </c>
      <c r="K90" s="172">
        <f t="shared" ca="1" si="1"/>
        <v>0</v>
      </c>
      <c r="L90" s="172">
        <f t="shared" ca="1" si="2"/>
        <v>4.061509903612567</v>
      </c>
      <c r="M90" s="172">
        <f t="shared" ca="1" si="3"/>
        <v>4.061509903612567</v>
      </c>
      <c r="N90" s="172"/>
    </row>
    <row r="91" spans="2:14" x14ac:dyDescent="0.25">
      <c r="B91" s="164">
        <v>59</v>
      </c>
      <c r="C91" s="172">
        <f ca="1">'Data (DefiLlama)'!$H$7*100+_xlfn.NORM.S.INV(RAND())*'Data (DefiLlama)'!$K$7*$C$6</f>
        <v>4.0727539073373684</v>
      </c>
      <c r="D91" s="172">
        <f ca="1">'Data (DefiLlama)'!$H$8*100+_xlfn.NORM.S.INV(RAND())*'Data (DefiLlama)'!$K$8*$C$6</f>
        <v>4.9300483323791644</v>
      </c>
      <c r="E91" s="172">
        <f ca="1">'Data (DefiLlama)'!$H$9*100+_xlfn.NORM.S.INV(RAND())*'Data (DefiLlama)'!$K$9*$C$6</f>
        <v>4.4139027491082752</v>
      </c>
      <c r="F91" s="172">
        <f ca="1">'Data (DefiLlama)'!$H$10*100+_xlfn.NORM.S.INV(RAND())*'Data (DefiLlama)'!$K$10*$C$6</f>
        <v>3.2621808949722175</v>
      </c>
      <c r="G91" s="172">
        <f ca="1">'Data (DefiLlama)'!$H$11*100+_xlfn.NORM.S.INV(RAND())*'Data (DefiLlama)'!$K$11*$C$6</f>
        <v>-0.2999646368882285</v>
      </c>
      <c r="H91" s="172">
        <f ca="1">'Data (DefiLlama)'!$H$12*100+_xlfn.NORM.S.INV(RAND())*'Data (DefiLlama)'!$K$12*$C$6</f>
        <v>5.7637798740334754</v>
      </c>
      <c r="I91" s="175">
        <f ca="1">'Data (DefiLlama)'!$H$13*100+_xlfn.NORM.S.INV(RAND())*'Data (DefiLlama)'!$K$13*$C$6</f>
        <v>5.1851652178464915</v>
      </c>
      <c r="J91" s="172">
        <f ca="1">C91*'Allocation - Base'!$H$6+D91*'Allocation - Base'!$H$7+E91*'Allocation - Base'!$H$8+F91*'Allocation - Base'!$H$9+G91*'Allocation - Base'!$H$10+H91*'Allocation - Base'!$H$11+I91*'Allocation - Base'!$H$12</f>
        <v>4.4073826918336803</v>
      </c>
      <c r="K91" s="172">
        <f t="shared" ca="1" si="1"/>
        <v>0</v>
      </c>
      <c r="L91" s="172">
        <f t="shared" ca="1" si="2"/>
        <v>4.3073826918336806</v>
      </c>
      <c r="M91" s="172">
        <f t="shared" ca="1" si="3"/>
        <v>4.3073826918336806</v>
      </c>
      <c r="N91" s="172"/>
    </row>
    <row r="92" spans="2:14" x14ac:dyDescent="0.25">
      <c r="B92" s="164">
        <v>60</v>
      </c>
      <c r="C92" s="172">
        <f ca="1">'Data (DefiLlama)'!$H$7*100+_xlfn.NORM.S.INV(RAND())*'Data (DefiLlama)'!$K$7*$C$6</f>
        <v>3.9956063178017991</v>
      </c>
      <c r="D92" s="172">
        <f ca="1">'Data (DefiLlama)'!$H$8*100+_xlfn.NORM.S.INV(RAND())*'Data (DefiLlama)'!$K$8*$C$6</f>
        <v>5.0409671223353536</v>
      </c>
      <c r="E92" s="172">
        <f ca="1">'Data (DefiLlama)'!$H$9*100+_xlfn.NORM.S.INV(RAND())*'Data (DefiLlama)'!$K$9*$C$6</f>
        <v>4.1206018813633163</v>
      </c>
      <c r="F92" s="172">
        <f ca="1">'Data (DefiLlama)'!$H$10*100+_xlfn.NORM.S.INV(RAND())*'Data (DefiLlama)'!$K$10*$C$6</f>
        <v>3.8068222110434498</v>
      </c>
      <c r="G92" s="172">
        <f ca="1">'Data (DefiLlama)'!$H$11*100+_xlfn.NORM.S.INV(RAND())*'Data (DefiLlama)'!$K$11*$C$6</f>
        <v>-0.24377512080603259</v>
      </c>
      <c r="H92" s="172">
        <f ca="1">'Data (DefiLlama)'!$H$12*100+_xlfn.NORM.S.INV(RAND())*'Data (DefiLlama)'!$K$12*$C$6</f>
        <v>4.4579878921825324</v>
      </c>
      <c r="I92" s="175">
        <f ca="1">'Data (DefiLlama)'!$H$13*100+_xlfn.NORM.S.INV(RAND())*'Data (DefiLlama)'!$K$13*$C$6</f>
        <v>5.0507912382411622</v>
      </c>
      <c r="J92" s="172">
        <f ca="1">C92*'Allocation - Base'!$H$6+D92*'Allocation - Base'!$H$7+E92*'Allocation - Base'!$H$8+F92*'Allocation - Base'!$H$9+G92*'Allocation - Base'!$H$10+H92*'Allocation - Base'!$H$11+I92*'Allocation - Base'!$H$12</f>
        <v>4.1455835740522859</v>
      </c>
      <c r="K92" s="172">
        <f t="shared" ca="1" si="1"/>
        <v>5.538089092761223</v>
      </c>
      <c r="L92" s="172">
        <f t="shared" ca="1" si="2"/>
        <v>-1.4925055187089367</v>
      </c>
      <c r="M92" s="172">
        <f t="shared" ca="1" si="3"/>
        <v>4.0455835740522863</v>
      </c>
      <c r="N92" s="172"/>
    </row>
    <row r="93" spans="2:14" x14ac:dyDescent="0.25">
      <c r="B93" s="164">
        <v>61</v>
      </c>
      <c r="C93" s="172">
        <f ca="1">'Data (DefiLlama)'!$H$7*100+_xlfn.NORM.S.INV(RAND())*'Data (DefiLlama)'!$K$7*$C$6</f>
        <v>4.0736257065244574</v>
      </c>
      <c r="D93" s="172">
        <f ca="1">'Data (DefiLlama)'!$H$8*100+_xlfn.NORM.S.INV(RAND())*'Data (DefiLlama)'!$K$8*$C$6</f>
        <v>4.7578701888829489</v>
      </c>
      <c r="E93" s="172">
        <f ca="1">'Data (DefiLlama)'!$H$9*100+_xlfn.NORM.S.INV(RAND())*'Data (DefiLlama)'!$K$9*$C$6</f>
        <v>3.3222371103719426</v>
      </c>
      <c r="F93" s="172">
        <f ca="1">'Data (DefiLlama)'!$H$10*100+_xlfn.NORM.S.INV(RAND())*'Data (DefiLlama)'!$K$10*$C$6</f>
        <v>2.391035898416336</v>
      </c>
      <c r="G93" s="172">
        <f ca="1">'Data (DefiLlama)'!$H$11*100+_xlfn.NORM.S.INV(RAND())*'Data (DefiLlama)'!$K$11*$C$6</f>
        <v>-7.8321367726506899E-3</v>
      </c>
      <c r="H93" s="172">
        <f ca="1">'Data (DefiLlama)'!$H$12*100+_xlfn.NORM.S.INV(RAND())*'Data (DefiLlama)'!$K$12*$C$6</f>
        <v>4.8895559298014222</v>
      </c>
      <c r="I93" s="175">
        <f ca="1">'Data (DefiLlama)'!$H$13*100+_xlfn.NORM.S.INV(RAND())*'Data (DefiLlama)'!$K$13*$C$6</f>
        <v>4.5214515350800575</v>
      </c>
      <c r="J93" s="172">
        <f ca="1">C93*'Allocation - Base'!$H$6+D93*'Allocation - Base'!$H$7+E93*'Allocation - Base'!$H$8+F93*'Allocation - Base'!$H$9+G93*'Allocation - Base'!$H$10+H93*'Allocation - Base'!$H$11+I93*'Allocation - Base'!$H$12</f>
        <v>3.9751563194026405</v>
      </c>
      <c r="K93" s="172">
        <f t="shared" ca="1" si="1"/>
        <v>0</v>
      </c>
      <c r="L93" s="172">
        <f t="shared" ca="1" si="2"/>
        <v>3.8751563194026404</v>
      </c>
      <c r="M93" s="172">
        <f t="shared" ca="1" si="3"/>
        <v>3.8751563194026404</v>
      </c>
      <c r="N93" s="172"/>
    </row>
    <row r="94" spans="2:14" x14ac:dyDescent="0.25">
      <c r="B94" s="164">
        <v>62</v>
      </c>
      <c r="C94" s="172">
        <f ca="1">'Data (DefiLlama)'!$H$7*100+_xlfn.NORM.S.INV(RAND())*'Data (DefiLlama)'!$K$7*$C$6</f>
        <v>4.2106484513307132</v>
      </c>
      <c r="D94" s="172">
        <f ca="1">'Data (DefiLlama)'!$H$8*100+_xlfn.NORM.S.INV(RAND())*'Data (DefiLlama)'!$K$8*$C$6</f>
        <v>4.2488201812063826</v>
      </c>
      <c r="E94" s="172">
        <f ca="1">'Data (DefiLlama)'!$H$9*100+_xlfn.NORM.S.INV(RAND())*'Data (DefiLlama)'!$K$9*$C$6</f>
        <v>3.9842854927404852</v>
      </c>
      <c r="F94" s="172">
        <f ca="1">'Data (DefiLlama)'!$H$10*100+_xlfn.NORM.S.INV(RAND())*'Data (DefiLlama)'!$K$10*$C$6</f>
        <v>3.0371079594311197</v>
      </c>
      <c r="G94" s="172">
        <f ca="1">'Data (DefiLlama)'!$H$11*100+_xlfn.NORM.S.INV(RAND())*'Data (DefiLlama)'!$K$11*$C$6</f>
        <v>-0.19464750025935953</v>
      </c>
      <c r="H94" s="172">
        <f ca="1">'Data (DefiLlama)'!$H$12*100+_xlfn.NORM.S.INV(RAND())*'Data (DefiLlama)'!$K$12*$C$6</f>
        <v>4.9139126188662567</v>
      </c>
      <c r="I94" s="175">
        <f ca="1">'Data (DefiLlama)'!$H$13*100+_xlfn.NORM.S.INV(RAND())*'Data (DefiLlama)'!$K$13*$C$6</f>
        <v>4.9937250067060175</v>
      </c>
      <c r="J94" s="172">
        <f ca="1">C94*'Allocation - Base'!$H$6+D94*'Allocation - Base'!$H$7+E94*'Allocation - Base'!$H$8+F94*'Allocation - Base'!$H$9+G94*'Allocation - Base'!$H$10+H94*'Allocation - Base'!$H$11+I94*'Allocation - Base'!$H$12</f>
        <v>4.0488254717029015</v>
      </c>
      <c r="K94" s="172">
        <f t="shared" ca="1" si="1"/>
        <v>0.66654891520605375</v>
      </c>
      <c r="L94" s="172">
        <f t="shared" ca="1" si="2"/>
        <v>3.2822765564968477</v>
      </c>
      <c r="M94" s="172">
        <f t="shared" ca="1" si="3"/>
        <v>3.9488254717029014</v>
      </c>
      <c r="N94" s="172"/>
    </row>
    <row r="95" spans="2:14" x14ac:dyDescent="0.25">
      <c r="B95" s="164">
        <v>63</v>
      </c>
      <c r="C95" s="172">
        <f ca="1">'Data (DefiLlama)'!$H$7*100+_xlfn.NORM.S.INV(RAND())*'Data (DefiLlama)'!$K$7*$C$6</f>
        <v>4.1871003124662121</v>
      </c>
      <c r="D95" s="172">
        <f ca="1">'Data (DefiLlama)'!$H$8*100+_xlfn.NORM.S.INV(RAND())*'Data (DefiLlama)'!$K$8*$C$6</f>
        <v>6.7161027437929031</v>
      </c>
      <c r="E95" s="172">
        <f ca="1">'Data (DefiLlama)'!$H$9*100+_xlfn.NORM.S.INV(RAND())*'Data (DefiLlama)'!$K$9*$C$6</f>
        <v>4.3514628936335669</v>
      </c>
      <c r="F95" s="172">
        <f ca="1">'Data (DefiLlama)'!$H$10*100+_xlfn.NORM.S.INV(RAND())*'Data (DefiLlama)'!$K$10*$C$6</f>
        <v>3.4412521266297977</v>
      </c>
      <c r="G95" s="172">
        <f ca="1">'Data (DefiLlama)'!$H$11*100+_xlfn.NORM.S.INV(RAND())*'Data (DefiLlama)'!$K$11*$C$6</f>
        <v>-0.40696022010224364</v>
      </c>
      <c r="H95" s="172">
        <f ca="1">'Data (DefiLlama)'!$H$12*100+_xlfn.NORM.S.INV(RAND())*'Data (DefiLlama)'!$K$12*$C$6</f>
        <v>4.8808620422059059</v>
      </c>
      <c r="I95" s="175">
        <f ca="1">'Data (DefiLlama)'!$H$13*100+_xlfn.NORM.S.INV(RAND())*'Data (DefiLlama)'!$K$13*$C$6</f>
        <v>6.3050773275249616</v>
      </c>
      <c r="J95" s="172">
        <f ca="1">C95*'Allocation - Base'!$H$6+D95*'Allocation - Base'!$H$7+E95*'Allocation - Base'!$H$8+F95*'Allocation - Base'!$H$9+G95*'Allocation - Base'!$H$10+H95*'Allocation - Base'!$H$11+I95*'Allocation - Base'!$H$12</f>
        <v>4.7348027984222547</v>
      </c>
      <c r="K95" s="172">
        <f t="shared" ca="1" si="1"/>
        <v>0</v>
      </c>
      <c r="L95" s="172">
        <f t="shared" ca="1" si="2"/>
        <v>4.6348027984222551</v>
      </c>
      <c r="M95" s="172">
        <f t="shared" ca="1" si="3"/>
        <v>4.6348027984222551</v>
      </c>
      <c r="N95" s="172"/>
    </row>
    <row r="96" spans="2:14" x14ac:dyDescent="0.25">
      <c r="B96" s="164">
        <v>64</v>
      </c>
      <c r="C96" s="172">
        <f ca="1">'Data (DefiLlama)'!$H$7*100+_xlfn.NORM.S.INV(RAND())*'Data (DefiLlama)'!$K$7*$C$6</f>
        <v>4.0890760414026195</v>
      </c>
      <c r="D96" s="172">
        <f ca="1">'Data (DefiLlama)'!$H$8*100+_xlfn.NORM.S.INV(RAND())*'Data (DefiLlama)'!$K$8*$C$6</f>
        <v>5.245150169862427</v>
      </c>
      <c r="E96" s="172">
        <f ca="1">'Data (DefiLlama)'!$H$9*100+_xlfn.NORM.S.INV(RAND())*'Data (DefiLlama)'!$K$9*$C$6</f>
        <v>3.10329631263488</v>
      </c>
      <c r="F96" s="172">
        <f ca="1">'Data (DefiLlama)'!$H$10*100+_xlfn.NORM.S.INV(RAND())*'Data (DefiLlama)'!$K$10*$C$6</f>
        <v>2.7908441868959395</v>
      </c>
      <c r="G96" s="172">
        <f ca="1">'Data (DefiLlama)'!$H$11*100+_xlfn.NORM.S.INV(RAND())*'Data (DefiLlama)'!$K$11*$C$6</f>
        <v>-0.27504112329729136</v>
      </c>
      <c r="H96" s="172">
        <f ca="1">'Data (DefiLlama)'!$H$12*100+_xlfn.NORM.S.INV(RAND())*'Data (DefiLlama)'!$K$12*$C$6</f>
        <v>4.9606651056496025</v>
      </c>
      <c r="I96" s="175">
        <f ca="1">'Data (DefiLlama)'!$H$13*100+_xlfn.NORM.S.INV(RAND())*'Data (DefiLlama)'!$K$13*$C$6</f>
        <v>6.3781349649232562</v>
      </c>
      <c r="J96" s="172">
        <f ca="1">C96*'Allocation - Base'!$H$6+D96*'Allocation - Base'!$H$7+E96*'Allocation - Base'!$H$8+F96*'Allocation - Base'!$H$9+G96*'Allocation - Base'!$H$10+H96*'Allocation - Base'!$H$11+I96*'Allocation - Base'!$H$12</f>
        <v>4.0441821427276885</v>
      </c>
      <c r="K96" s="172">
        <f t="shared" ca="1" si="1"/>
        <v>0</v>
      </c>
      <c r="L96" s="172">
        <f t="shared" ca="1" si="2"/>
        <v>3.9441821427276884</v>
      </c>
      <c r="M96" s="172">
        <f t="shared" ca="1" si="3"/>
        <v>3.9441821427276884</v>
      </c>
      <c r="N96" s="172"/>
    </row>
    <row r="97" spans="2:14" x14ac:dyDescent="0.25">
      <c r="B97" s="164">
        <v>65</v>
      </c>
      <c r="C97" s="172">
        <f ca="1">'Data (DefiLlama)'!$H$7*100+_xlfn.NORM.S.INV(RAND())*'Data (DefiLlama)'!$K$7*$C$6</f>
        <v>4.2710789442275585</v>
      </c>
      <c r="D97" s="172">
        <f ca="1">'Data (DefiLlama)'!$H$8*100+_xlfn.NORM.S.INV(RAND())*'Data (DefiLlama)'!$K$8*$C$6</f>
        <v>6.6569357361700616</v>
      </c>
      <c r="E97" s="172">
        <f ca="1">'Data (DefiLlama)'!$H$9*100+_xlfn.NORM.S.INV(RAND())*'Data (DefiLlama)'!$K$9*$C$6</f>
        <v>4.1020759042044936</v>
      </c>
      <c r="F97" s="172">
        <f ca="1">'Data (DefiLlama)'!$H$10*100+_xlfn.NORM.S.INV(RAND())*'Data (DefiLlama)'!$K$10*$C$6</f>
        <v>2.2877198863419101</v>
      </c>
      <c r="G97" s="172">
        <f ca="1">'Data (DefiLlama)'!$H$11*100+_xlfn.NORM.S.INV(RAND())*'Data (DefiLlama)'!$K$11*$C$6</f>
        <v>0.24121839227606667</v>
      </c>
      <c r="H97" s="172">
        <f ca="1">'Data (DefiLlama)'!$H$12*100+_xlfn.NORM.S.INV(RAND())*'Data (DefiLlama)'!$K$12*$C$6</f>
        <v>5.0171321758559451</v>
      </c>
      <c r="I97" s="175">
        <f ca="1">'Data (DefiLlama)'!$H$13*100+_xlfn.NORM.S.INV(RAND())*'Data (DefiLlama)'!$K$13*$C$6</f>
        <v>6.5725855474813812</v>
      </c>
      <c r="J97" s="172">
        <f ca="1">C97*'Allocation - Base'!$H$6+D97*'Allocation - Base'!$H$7+E97*'Allocation - Base'!$H$8+F97*'Allocation - Base'!$H$9+G97*'Allocation - Base'!$H$10+H97*'Allocation - Base'!$H$11+I97*'Allocation - Base'!$H$12</f>
        <v>4.7357073393541018</v>
      </c>
      <c r="K97" s="172">
        <f t="shared" ref="K97:K160" ca="1" si="4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97" s="172">
        <f t="shared" ref="L97:L160" ca="1" si="5">J97-$C$7*100-K97</f>
        <v>4.6357073393541022</v>
      </c>
      <c r="M97" s="172">
        <f t="shared" ref="M97:M160" ca="1" si="6">J97-$C$7*100</f>
        <v>4.6357073393541022</v>
      </c>
      <c r="N97" s="172"/>
    </row>
    <row r="98" spans="2:14" x14ac:dyDescent="0.25">
      <c r="B98" s="164">
        <v>66</v>
      </c>
      <c r="C98" s="172">
        <f ca="1">'Data (DefiLlama)'!$H$7*100+_xlfn.NORM.S.INV(RAND())*'Data (DefiLlama)'!$K$7*$C$6</f>
        <v>4.4093814162214411</v>
      </c>
      <c r="D98" s="172">
        <f ca="1">'Data (DefiLlama)'!$H$8*100+_xlfn.NORM.S.INV(RAND())*'Data (DefiLlama)'!$K$8*$C$6</f>
        <v>5.223002480564654</v>
      </c>
      <c r="E98" s="172">
        <f ca="1">'Data (DefiLlama)'!$H$9*100+_xlfn.NORM.S.INV(RAND())*'Data (DefiLlama)'!$K$9*$C$6</f>
        <v>4.4981518126076248</v>
      </c>
      <c r="F98" s="172">
        <f ca="1">'Data (DefiLlama)'!$H$10*100+_xlfn.NORM.S.INV(RAND())*'Data (DefiLlama)'!$K$10*$C$6</f>
        <v>3.295071716920686</v>
      </c>
      <c r="G98" s="172">
        <f ca="1">'Data (DefiLlama)'!$H$11*100+_xlfn.NORM.S.INV(RAND())*'Data (DefiLlama)'!$K$11*$C$6</f>
        <v>-0.23335989822680303</v>
      </c>
      <c r="H98" s="172">
        <f ca="1">'Data (DefiLlama)'!$H$12*100+_xlfn.NORM.S.INV(RAND())*'Data (DefiLlama)'!$K$12*$C$6</f>
        <v>4.5045601354893146</v>
      </c>
      <c r="I98" s="175">
        <f ca="1">'Data (DefiLlama)'!$H$13*100+_xlfn.NORM.S.INV(RAND())*'Data (DefiLlama)'!$K$13*$C$6</f>
        <v>4.9624121084635506</v>
      </c>
      <c r="J98" s="172">
        <f ca="1">C98*'Allocation - Base'!$H$6+D98*'Allocation - Base'!$H$7+E98*'Allocation - Base'!$H$8+F98*'Allocation - Base'!$H$9+G98*'Allocation - Base'!$H$10+H98*'Allocation - Base'!$H$11+I98*'Allocation - Base'!$H$12</f>
        <v>4.4171190235715585</v>
      </c>
      <c r="K98" s="172">
        <f t="shared" ca="1" si="4"/>
        <v>0</v>
      </c>
      <c r="L98" s="172">
        <f t="shared" ca="1" si="5"/>
        <v>4.3171190235715589</v>
      </c>
      <c r="M98" s="172">
        <f t="shared" ca="1" si="6"/>
        <v>4.3171190235715589</v>
      </c>
      <c r="N98" s="172"/>
    </row>
    <row r="99" spans="2:14" x14ac:dyDescent="0.25">
      <c r="B99" s="164">
        <v>67</v>
      </c>
      <c r="C99" s="172">
        <f ca="1">'Data (DefiLlama)'!$H$7*100+_xlfn.NORM.S.INV(RAND())*'Data (DefiLlama)'!$K$7*$C$6</f>
        <v>4.2080566469797613</v>
      </c>
      <c r="D99" s="172">
        <f ca="1">'Data (DefiLlama)'!$H$8*100+_xlfn.NORM.S.INV(RAND())*'Data (DefiLlama)'!$K$8*$C$6</f>
        <v>4.1452648997098436</v>
      </c>
      <c r="E99" s="172">
        <f ca="1">'Data (DefiLlama)'!$H$9*100+_xlfn.NORM.S.INV(RAND())*'Data (DefiLlama)'!$K$9*$C$6</f>
        <v>3.3920706293956302</v>
      </c>
      <c r="F99" s="172">
        <f ca="1">'Data (DefiLlama)'!$H$10*100+_xlfn.NORM.S.INV(RAND())*'Data (DefiLlama)'!$K$10*$C$6</f>
        <v>2.7097826785309995</v>
      </c>
      <c r="G99" s="172">
        <f ca="1">'Data (DefiLlama)'!$H$11*100+_xlfn.NORM.S.INV(RAND())*'Data (DefiLlama)'!$K$11*$C$6</f>
        <v>-0.43102107514211407</v>
      </c>
      <c r="H99" s="172">
        <f ca="1">'Data (DefiLlama)'!$H$12*100+_xlfn.NORM.S.INV(RAND())*'Data (DefiLlama)'!$K$12*$C$6</f>
        <v>4.2759495857338878</v>
      </c>
      <c r="I99" s="175">
        <f ca="1">'Data (DefiLlama)'!$H$13*100+_xlfn.NORM.S.INV(RAND())*'Data (DefiLlama)'!$K$13*$C$6</f>
        <v>5.9332961676621805</v>
      </c>
      <c r="J99" s="172">
        <f ca="1">C99*'Allocation - Base'!$H$6+D99*'Allocation - Base'!$H$7+E99*'Allocation - Base'!$H$8+F99*'Allocation - Base'!$H$9+G99*'Allocation - Base'!$H$10+H99*'Allocation - Base'!$H$11+I99*'Allocation - Base'!$H$12</f>
        <v>3.7665922604732738</v>
      </c>
      <c r="K99" s="172">
        <f t="shared" ca="1" si="4"/>
        <v>0.92501220712178212</v>
      </c>
      <c r="L99" s="172">
        <f t="shared" ca="1" si="5"/>
        <v>2.7415800533514916</v>
      </c>
      <c r="M99" s="172">
        <f t="shared" ca="1" si="6"/>
        <v>3.6665922604732737</v>
      </c>
      <c r="N99" s="172"/>
    </row>
    <row r="100" spans="2:14" x14ac:dyDescent="0.25">
      <c r="B100" s="164">
        <v>68</v>
      </c>
      <c r="C100" s="172">
        <f ca="1">'Data (DefiLlama)'!$H$7*100+_xlfn.NORM.S.INV(RAND())*'Data (DefiLlama)'!$K$7*$C$6</f>
        <v>4.597101596567577</v>
      </c>
      <c r="D100" s="172">
        <f ca="1">'Data (DefiLlama)'!$H$8*100+_xlfn.NORM.S.INV(RAND())*'Data (DefiLlama)'!$K$8*$C$6</f>
        <v>4.0027303648728232</v>
      </c>
      <c r="E100" s="172">
        <f ca="1">'Data (DefiLlama)'!$H$9*100+_xlfn.NORM.S.INV(RAND())*'Data (DefiLlama)'!$K$9*$C$6</f>
        <v>4.4818469911762424</v>
      </c>
      <c r="F100" s="172">
        <f ca="1">'Data (DefiLlama)'!$H$10*100+_xlfn.NORM.S.INV(RAND())*'Data (DefiLlama)'!$K$10*$C$6</f>
        <v>2.2648704145599314</v>
      </c>
      <c r="G100" s="172">
        <f ca="1">'Data (DefiLlama)'!$H$11*100+_xlfn.NORM.S.INV(RAND())*'Data (DefiLlama)'!$K$11*$C$6</f>
        <v>0.36492839634225549</v>
      </c>
      <c r="H100" s="172">
        <f ca="1">'Data (DefiLlama)'!$H$12*100+_xlfn.NORM.S.INV(RAND())*'Data (DefiLlama)'!$K$12*$C$6</f>
        <v>5.3810570395883568</v>
      </c>
      <c r="I100" s="175">
        <f ca="1">'Data (DefiLlama)'!$H$13*100+_xlfn.NORM.S.INV(RAND())*'Data (DefiLlama)'!$K$13*$C$6</f>
        <v>6.1483928935646563</v>
      </c>
      <c r="J100" s="172">
        <f ca="1">C100*'Allocation - Base'!$H$6+D100*'Allocation - Base'!$H$7+E100*'Allocation - Base'!$H$8+F100*'Allocation - Base'!$H$9+G100*'Allocation - Base'!$H$10+H100*'Allocation - Base'!$H$11+I100*'Allocation - Base'!$H$12</f>
        <v>4.3256797937379048</v>
      </c>
      <c r="K100" s="172">
        <f t="shared" ca="1" si="4"/>
        <v>0</v>
      </c>
      <c r="L100" s="172">
        <f t="shared" ca="1" si="5"/>
        <v>4.2256797937379051</v>
      </c>
      <c r="M100" s="172">
        <f t="shared" ca="1" si="6"/>
        <v>4.2256797937379051</v>
      </c>
      <c r="N100" s="172"/>
    </row>
    <row r="101" spans="2:14" x14ac:dyDescent="0.25">
      <c r="B101" s="164">
        <v>69</v>
      </c>
      <c r="C101" s="172">
        <f ca="1">'Data (DefiLlama)'!$H$7*100+_xlfn.NORM.S.INV(RAND())*'Data (DefiLlama)'!$K$7*$C$6</f>
        <v>4.4792123513284565</v>
      </c>
      <c r="D101" s="172">
        <f ca="1">'Data (DefiLlama)'!$H$8*100+_xlfn.NORM.S.INV(RAND())*'Data (DefiLlama)'!$K$8*$C$6</f>
        <v>7.112289966219044</v>
      </c>
      <c r="E101" s="172">
        <f ca="1">'Data (DefiLlama)'!$H$9*100+_xlfn.NORM.S.INV(RAND())*'Data (DefiLlama)'!$K$9*$C$6</f>
        <v>4.3339484612264778</v>
      </c>
      <c r="F101" s="172">
        <f ca="1">'Data (DefiLlama)'!$H$10*100+_xlfn.NORM.S.INV(RAND())*'Data (DefiLlama)'!$K$10*$C$6</f>
        <v>3.4783588808726984</v>
      </c>
      <c r="G101" s="172">
        <f ca="1">'Data (DefiLlama)'!$H$11*100+_xlfn.NORM.S.INV(RAND())*'Data (DefiLlama)'!$K$11*$C$6</f>
        <v>-0.22884228210621158</v>
      </c>
      <c r="H101" s="172">
        <f ca="1">'Data (DefiLlama)'!$H$12*100+_xlfn.NORM.S.INV(RAND())*'Data (DefiLlama)'!$K$12*$C$6</f>
        <v>4.4690206108172807</v>
      </c>
      <c r="I101" s="175">
        <f ca="1">'Data (DefiLlama)'!$H$13*100+_xlfn.NORM.S.INV(RAND())*'Data (DefiLlama)'!$K$13*$C$6</f>
        <v>4.1501715942118445</v>
      </c>
      <c r="J101" s="172">
        <f ca="1">C101*'Allocation - Base'!$H$6+D101*'Allocation - Base'!$H$7+E101*'Allocation - Base'!$H$8+F101*'Allocation - Base'!$H$9+G101*'Allocation - Base'!$H$10+H101*'Allocation - Base'!$H$11+I101*'Allocation - Base'!$H$12</f>
        <v>4.8642342897771984</v>
      </c>
      <c r="K101" s="172">
        <f t="shared" ca="1" si="4"/>
        <v>0</v>
      </c>
      <c r="L101" s="172">
        <f t="shared" ca="1" si="5"/>
        <v>4.7642342897771988</v>
      </c>
      <c r="M101" s="172">
        <f t="shared" ca="1" si="6"/>
        <v>4.7642342897771988</v>
      </c>
      <c r="N101" s="172"/>
    </row>
    <row r="102" spans="2:14" x14ac:dyDescent="0.25">
      <c r="B102" s="164">
        <v>70</v>
      </c>
      <c r="C102" s="172">
        <f ca="1">'Data (DefiLlama)'!$H$7*100+_xlfn.NORM.S.INV(RAND())*'Data (DefiLlama)'!$K$7*$C$6</f>
        <v>4.269891170371281</v>
      </c>
      <c r="D102" s="172">
        <f ca="1">'Data (DefiLlama)'!$H$8*100+_xlfn.NORM.S.INV(RAND())*'Data (DefiLlama)'!$K$8*$C$6</f>
        <v>5.8861591753636811</v>
      </c>
      <c r="E102" s="172">
        <f ca="1">'Data (DefiLlama)'!$H$9*100+_xlfn.NORM.S.INV(RAND())*'Data (DefiLlama)'!$K$9*$C$6</f>
        <v>4.0441404994724754</v>
      </c>
      <c r="F102" s="172">
        <f ca="1">'Data (DefiLlama)'!$H$10*100+_xlfn.NORM.S.INV(RAND())*'Data (DefiLlama)'!$K$10*$C$6</f>
        <v>3.4710021795529937</v>
      </c>
      <c r="G102" s="172">
        <f ca="1">'Data (DefiLlama)'!$H$11*100+_xlfn.NORM.S.INV(RAND())*'Data (DefiLlama)'!$K$11*$C$6</f>
        <v>-0.11056118651298398</v>
      </c>
      <c r="H102" s="172">
        <f ca="1">'Data (DefiLlama)'!$H$12*100+_xlfn.NORM.S.INV(RAND())*'Data (DefiLlama)'!$K$12*$C$6</f>
        <v>3.9968574554430449</v>
      </c>
      <c r="I102" s="175">
        <f ca="1">'Data (DefiLlama)'!$H$13*100+_xlfn.NORM.S.INV(RAND())*'Data (DefiLlama)'!$K$13*$C$6</f>
        <v>6.7795343358890818</v>
      </c>
      <c r="J102" s="172">
        <f ca="1">C102*'Allocation - Base'!$H$6+D102*'Allocation - Base'!$H$7+E102*'Allocation - Base'!$H$8+F102*'Allocation - Base'!$H$9+G102*'Allocation - Base'!$H$10+H102*'Allocation - Base'!$H$11+I102*'Allocation - Base'!$H$12</f>
        <v>4.3575428288112308</v>
      </c>
      <c r="K102" s="172">
        <f t="shared" ca="1" si="4"/>
        <v>0</v>
      </c>
      <c r="L102" s="172">
        <f t="shared" ca="1" si="5"/>
        <v>4.2575428288112311</v>
      </c>
      <c r="M102" s="172">
        <f t="shared" ca="1" si="6"/>
        <v>4.2575428288112311</v>
      </c>
      <c r="N102" s="172"/>
    </row>
    <row r="103" spans="2:14" x14ac:dyDescent="0.25">
      <c r="B103" s="164">
        <v>71</v>
      </c>
      <c r="C103" s="172">
        <f ca="1">'Data (DefiLlama)'!$H$7*100+_xlfn.NORM.S.INV(RAND())*'Data (DefiLlama)'!$K$7*$C$6</f>
        <v>4.5414159338266638</v>
      </c>
      <c r="D103" s="172">
        <f ca="1">'Data (DefiLlama)'!$H$8*100+_xlfn.NORM.S.INV(RAND())*'Data (DefiLlama)'!$K$8*$C$6</f>
        <v>3.5736822532830068</v>
      </c>
      <c r="E103" s="172">
        <f ca="1">'Data (DefiLlama)'!$H$9*100+_xlfn.NORM.S.INV(RAND())*'Data (DefiLlama)'!$K$9*$C$6</f>
        <v>4.2241752442047273</v>
      </c>
      <c r="F103" s="172">
        <f ca="1">'Data (DefiLlama)'!$H$10*100+_xlfn.NORM.S.INV(RAND())*'Data (DefiLlama)'!$K$10*$C$6</f>
        <v>3.0174180275225742</v>
      </c>
      <c r="G103" s="172">
        <f ca="1">'Data (DefiLlama)'!$H$11*100+_xlfn.NORM.S.INV(RAND())*'Data (DefiLlama)'!$K$11*$C$6</f>
        <v>0.40279919846559159</v>
      </c>
      <c r="H103" s="172">
        <f ca="1">'Data (DefiLlama)'!$H$12*100+_xlfn.NORM.S.INV(RAND())*'Data (DefiLlama)'!$K$12*$C$6</f>
        <v>5.3375772286400505</v>
      </c>
      <c r="I103" s="175">
        <f ca="1">'Data (DefiLlama)'!$H$13*100+_xlfn.NORM.S.INV(RAND())*'Data (DefiLlama)'!$K$13*$C$6</f>
        <v>6.3665381543907067</v>
      </c>
      <c r="J103" s="172">
        <f ca="1">C103*'Allocation - Base'!$H$6+D103*'Allocation - Base'!$H$7+E103*'Allocation - Base'!$H$8+F103*'Allocation - Base'!$H$9+G103*'Allocation - Base'!$H$10+H103*'Allocation - Base'!$H$11+I103*'Allocation - Base'!$H$12</f>
        <v>4.1326656987392196</v>
      </c>
      <c r="K103" s="172">
        <f t="shared" ca="1" si="4"/>
        <v>1.8753563052915698</v>
      </c>
      <c r="L103" s="172">
        <f t="shared" ca="1" si="5"/>
        <v>2.1573093934476502</v>
      </c>
      <c r="M103" s="172">
        <f t="shared" ca="1" si="6"/>
        <v>4.03266569873922</v>
      </c>
      <c r="N103" s="172"/>
    </row>
    <row r="104" spans="2:14" x14ac:dyDescent="0.25">
      <c r="B104" s="164">
        <v>72</v>
      </c>
      <c r="C104" s="172">
        <f ca="1">'Data (DefiLlama)'!$H$7*100+_xlfn.NORM.S.INV(RAND())*'Data (DefiLlama)'!$K$7*$C$6</f>
        <v>4.2708054939630316</v>
      </c>
      <c r="D104" s="172">
        <f ca="1">'Data (DefiLlama)'!$H$8*100+_xlfn.NORM.S.INV(RAND())*'Data (DefiLlama)'!$K$8*$C$6</f>
        <v>5.2207105647923209</v>
      </c>
      <c r="E104" s="172">
        <f ca="1">'Data (DefiLlama)'!$H$9*100+_xlfn.NORM.S.INV(RAND())*'Data (DefiLlama)'!$K$9*$C$6</f>
        <v>4.1679774371096006</v>
      </c>
      <c r="F104" s="172">
        <f ca="1">'Data (DefiLlama)'!$H$10*100+_xlfn.NORM.S.INV(RAND())*'Data (DefiLlama)'!$K$10*$C$6</f>
        <v>3.9731680459937597</v>
      </c>
      <c r="G104" s="172">
        <f ca="1">'Data (DefiLlama)'!$H$11*100+_xlfn.NORM.S.INV(RAND())*'Data (DefiLlama)'!$K$11*$C$6</f>
        <v>-0.31793295448545156</v>
      </c>
      <c r="H104" s="172">
        <f ca="1">'Data (DefiLlama)'!$H$12*100+_xlfn.NORM.S.INV(RAND())*'Data (DefiLlama)'!$K$12*$C$6</f>
        <v>4.9657224747377882</v>
      </c>
      <c r="I104" s="175">
        <f ca="1">'Data (DefiLlama)'!$H$13*100+_xlfn.NORM.S.INV(RAND())*'Data (DefiLlama)'!$K$13*$C$6</f>
        <v>7.0896044151046098</v>
      </c>
      <c r="J104" s="172">
        <f ca="1">C104*'Allocation - Base'!$H$6+D104*'Allocation - Base'!$H$7+E104*'Allocation - Base'!$H$8+F104*'Allocation - Base'!$H$9+G104*'Allocation - Base'!$H$10+H104*'Allocation - Base'!$H$11+I104*'Allocation - Base'!$H$12</f>
        <v>4.357375372150786</v>
      </c>
      <c r="K104" s="172">
        <f t="shared" ca="1" si="4"/>
        <v>0.20685589174061969</v>
      </c>
      <c r="L104" s="172">
        <f t="shared" ca="1" si="5"/>
        <v>4.0505194804101663</v>
      </c>
      <c r="M104" s="172">
        <f t="shared" ca="1" si="6"/>
        <v>4.2573753721507863</v>
      </c>
      <c r="N104" s="172"/>
    </row>
    <row r="105" spans="2:14" x14ac:dyDescent="0.25">
      <c r="B105" s="164">
        <v>73</v>
      </c>
      <c r="C105" s="172">
        <f ca="1">'Data (DefiLlama)'!$H$7*100+_xlfn.NORM.S.INV(RAND())*'Data (DefiLlama)'!$K$7*$C$6</f>
        <v>4.1817581655825364</v>
      </c>
      <c r="D105" s="172">
        <f ca="1">'Data (DefiLlama)'!$H$8*100+_xlfn.NORM.S.INV(RAND())*'Data (DefiLlama)'!$K$8*$C$6</f>
        <v>5.0034564270422628</v>
      </c>
      <c r="E105" s="172">
        <f ca="1">'Data (DefiLlama)'!$H$9*100+_xlfn.NORM.S.INV(RAND())*'Data (DefiLlama)'!$K$9*$C$6</f>
        <v>4.2174335016100715</v>
      </c>
      <c r="F105" s="172">
        <f ca="1">'Data (DefiLlama)'!$H$10*100+_xlfn.NORM.S.INV(RAND())*'Data (DefiLlama)'!$K$10*$C$6</f>
        <v>3.4136838824819469</v>
      </c>
      <c r="G105" s="172">
        <f ca="1">'Data (DefiLlama)'!$H$11*100+_xlfn.NORM.S.INV(RAND())*'Data (DefiLlama)'!$K$11*$C$6</f>
        <v>-5.1535237154175545E-2</v>
      </c>
      <c r="H105" s="172">
        <f ca="1">'Data (DefiLlama)'!$H$12*100+_xlfn.NORM.S.INV(RAND())*'Data (DefiLlama)'!$K$12*$C$6</f>
        <v>5.4567709781408702</v>
      </c>
      <c r="I105" s="175">
        <f ca="1">'Data (DefiLlama)'!$H$13*100+_xlfn.NORM.S.INV(RAND())*'Data (DefiLlama)'!$K$13*$C$6</f>
        <v>5.1813207969331572</v>
      </c>
      <c r="J105" s="172">
        <f ca="1">C105*'Allocation - Base'!$H$6+D105*'Allocation - Base'!$H$7+E105*'Allocation - Base'!$H$8+F105*'Allocation - Base'!$H$9+G105*'Allocation - Base'!$H$10+H105*'Allocation - Base'!$H$11+I105*'Allocation - Base'!$H$12</f>
        <v>4.375688816701266</v>
      </c>
      <c r="K105" s="172">
        <f t="shared" ca="1" si="4"/>
        <v>0</v>
      </c>
      <c r="L105" s="172">
        <f t="shared" ca="1" si="5"/>
        <v>4.2756888167012663</v>
      </c>
      <c r="M105" s="172">
        <f t="shared" ca="1" si="6"/>
        <v>4.2756888167012663</v>
      </c>
      <c r="N105" s="172"/>
    </row>
    <row r="106" spans="2:14" x14ac:dyDescent="0.25">
      <c r="B106" s="164">
        <v>74</v>
      </c>
      <c r="C106" s="172">
        <f ca="1">'Data (DefiLlama)'!$H$7*100+_xlfn.NORM.S.INV(RAND())*'Data (DefiLlama)'!$K$7*$C$6</f>
        <v>4.3748933191671702</v>
      </c>
      <c r="D106" s="172">
        <f ca="1">'Data (DefiLlama)'!$H$8*100+_xlfn.NORM.S.INV(RAND())*'Data (DefiLlama)'!$K$8*$C$6</f>
        <v>5.232881745312282</v>
      </c>
      <c r="E106" s="172">
        <f ca="1">'Data (DefiLlama)'!$H$9*100+_xlfn.NORM.S.INV(RAND())*'Data (DefiLlama)'!$K$9*$C$6</f>
        <v>5.3242306260739802</v>
      </c>
      <c r="F106" s="172">
        <f ca="1">'Data (DefiLlama)'!$H$10*100+_xlfn.NORM.S.INV(RAND())*'Data (DefiLlama)'!$K$10*$C$6</f>
        <v>4.5898483328990363</v>
      </c>
      <c r="G106" s="172">
        <f ca="1">'Data (DefiLlama)'!$H$11*100+_xlfn.NORM.S.INV(RAND())*'Data (DefiLlama)'!$K$11*$C$6</f>
        <v>0.29066631502296536</v>
      </c>
      <c r="H106" s="172">
        <f ca="1">'Data (DefiLlama)'!$H$12*100+_xlfn.NORM.S.INV(RAND())*'Data (DefiLlama)'!$K$12*$C$6</f>
        <v>4.9892208086743617</v>
      </c>
      <c r="I106" s="175">
        <f ca="1">'Data (DefiLlama)'!$H$13*100+_xlfn.NORM.S.INV(RAND())*'Data (DefiLlama)'!$K$13*$C$6</f>
        <v>5.1841760040692773</v>
      </c>
      <c r="J106" s="172">
        <f ca="1">C106*'Allocation - Base'!$H$6+D106*'Allocation - Base'!$H$7+E106*'Allocation - Base'!$H$8+F106*'Allocation - Base'!$H$9+G106*'Allocation - Base'!$H$10+H106*'Allocation - Base'!$H$11+I106*'Allocation - Base'!$H$12</f>
        <v>4.7146625256490191</v>
      </c>
      <c r="K106" s="172">
        <f t="shared" ca="1" si="4"/>
        <v>0</v>
      </c>
      <c r="L106" s="172">
        <f t="shared" ca="1" si="5"/>
        <v>4.6146625256490195</v>
      </c>
      <c r="M106" s="172">
        <f t="shared" ca="1" si="6"/>
        <v>4.6146625256490195</v>
      </c>
      <c r="N106" s="172"/>
    </row>
    <row r="107" spans="2:14" x14ac:dyDescent="0.25">
      <c r="B107" s="164">
        <v>75</v>
      </c>
      <c r="C107" s="172">
        <f ca="1">'Data (DefiLlama)'!$H$7*100+_xlfn.NORM.S.INV(RAND())*'Data (DefiLlama)'!$K$7*$C$6</f>
        <v>4.2849570026387269</v>
      </c>
      <c r="D107" s="172">
        <f ca="1">'Data (DefiLlama)'!$H$8*100+_xlfn.NORM.S.INV(RAND())*'Data (DefiLlama)'!$K$8*$C$6</f>
        <v>4.145012806516565</v>
      </c>
      <c r="E107" s="172">
        <f ca="1">'Data (DefiLlama)'!$H$9*100+_xlfn.NORM.S.INV(RAND())*'Data (DefiLlama)'!$K$9*$C$6</f>
        <v>4.3954202196096119</v>
      </c>
      <c r="F107" s="172">
        <f ca="1">'Data (DefiLlama)'!$H$10*100+_xlfn.NORM.S.INV(RAND())*'Data (DefiLlama)'!$K$10*$C$6</f>
        <v>2.9324118061373565</v>
      </c>
      <c r="G107" s="172">
        <f ca="1">'Data (DefiLlama)'!$H$11*100+_xlfn.NORM.S.INV(RAND())*'Data (DefiLlama)'!$K$11*$C$6</f>
        <v>-0.46189848894326474</v>
      </c>
      <c r="H107" s="172">
        <f ca="1">'Data (DefiLlama)'!$H$12*100+_xlfn.NORM.S.INV(RAND())*'Data (DefiLlama)'!$K$12*$C$6</f>
        <v>5.1161486413967356</v>
      </c>
      <c r="I107" s="175">
        <f ca="1">'Data (DefiLlama)'!$H$13*100+_xlfn.NORM.S.INV(RAND())*'Data (DefiLlama)'!$K$13*$C$6</f>
        <v>5.3682442666927406</v>
      </c>
      <c r="J107" s="172">
        <f ca="1">C107*'Allocation - Base'!$H$6+D107*'Allocation - Base'!$H$7+E107*'Allocation - Base'!$H$8+F107*'Allocation - Base'!$H$9+G107*'Allocation - Base'!$H$10+H107*'Allocation - Base'!$H$11+I107*'Allocation - Base'!$H$12</f>
        <v>4.1649227290855091</v>
      </c>
      <c r="K107" s="172">
        <f t="shared" ca="1" si="4"/>
        <v>0</v>
      </c>
      <c r="L107" s="172">
        <f t="shared" ca="1" si="5"/>
        <v>4.0649227290855094</v>
      </c>
      <c r="M107" s="172">
        <f t="shared" ca="1" si="6"/>
        <v>4.0649227290855094</v>
      </c>
      <c r="N107" s="172"/>
    </row>
    <row r="108" spans="2:14" x14ac:dyDescent="0.25">
      <c r="B108" s="164">
        <v>76</v>
      </c>
      <c r="C108" s="172">
        <f ca="1">'Data (DefiLlama)'!$H$7*100+_xlfn.NORM.S.INV(RAND())*'Data (DefiLlama)'!$K$7*$C$6</f>
        <v>4.3411062739859245</v>
      </c>
      <c r="D108" s="172">
        <f ca="1">'Data (DefiLlama)'!$H$8*100+_xlfn.NORM.S.INV(RAND())*'Data (DefiLlama)'!$K$8*$C$6</f>
        <v>5.4051190206796846</v>
      </c>
      <c r="E108" s="172">
        <f ca="1">'Data (DefiLlama)'!$H$9*100+_xlfn.NORM.S.INV(RAND())*'Data (DefiLlama)'!$K$9*$C$6</f>
        <v>4.0005102331793321</v>
      </c>
      <c r="F108" s="172">
        <f ca="1">'Data (DefiLlama)'!$H$10*100+_xlfn.NORM.S.INV(RAND())*'Data (DefiLlama)'!$K$10*$C$6</f>
        <v>4.1937737023192909</v>
      </c>
      <c r="G108" s="172">
        <f ca="1">'Data (DefiLlama)'!$H$11*100+_xlfn.NORM.S.INV(RAND())*'Data (DefiLlama)'!$K$11*$C$6</f>
        <v>-0.12347533737231063</v>
      </c>
      <c r="H108" s="172">
        <f ca="1">'Data (DefiLlama)'!$H$12*100+_xlfn.NORM.S.INV(RAND())*'Data (DefiLlama)'!$K$12*$C$6</f>
        <v>3.8167387123448435</v>
      </c>
      <c r="I108" s="175">
        <f ca="1">'Data (DefiLlama)'!$H$13*100+_xlfn.NORM.S.INV(RAND())*'Data (DefiLlama)'!$K$13*$C$6</f>
        <v>4.2119943420941031</v>
      </c>
      <c r="J108" s="172">
        <f ca="1">C108*'Allocation - Base'!$H$6+D108*'Allocation - Base'!$H$7+E108*'Allocation - Base'!$H$8+F108*'Allocation - Base'!$H$9+G108*'Allocation - Base'!$H$10+H108*'Allocation - Base'!$H$11+I108*'Allocation - Base'!$H$12</f>
        <v>4.2200762356436421</v>
      </c>
      <c r="K108" s="172">
        <f t="shared" ca="1" si="4"/>
        <v>0.34799854319578344</v>
      </c>
      <c r="L108" s="172">
        <f t="shared" ca="1" si="5"/>
        <v>3.772077692447859</v>
      </c>
      <c r="M108" s="172">
        <f t="shared" ca="1" si="6"/>
        <v>4.1200762356436424</v>
      </c>
      <c r="N108" s="172"/>
    </row>
    <row r="109" spans="2:14" x14ac:dyDescent="0.25">
      <c r="B109" s="164">
        <v>77</v>
      </c>
      <c r="C109" s="172">
        <f ca="1">'Data (DefiLlama)'!$H$7*100+_xlfn.NORM.S.INV(RAND())*'Data (DefiLlama)'!$K$7*$C$6</f>
        <v>4.0108982110734859</v>
      </c>
      <c r="D109" s="172">
        <f ca="1">'Data (DefiLlama)'!$H$8*100+_xlfn.NORM.S.INV(RAND())*'Data (DefiLlama)'!$K$8*$C$6</f>
        <v>4.0030954963964636</v>
      </c>
      <c r="E109" s="172">
        <f ca="1">'Data (DefiLlama)'!$H$9*100+_xlfn.NORM.S.INV(RAND())*'Data (DefiLlama)'!$K$9*$C$6</f>
        <v>4.3674246212282153</v>
      </c>
      <c r="F109" s="172">
        <f ca="1">'Data (DefiLlama)'!$H$10*100+_xlfn.NORM.S.INV(RAND())*'Data (DefiLlama)'!$K$10*$C$6</f>
        <v>3.5449182335288718</v>
      </c>
      <c r="G109" s="172">
        <f ca="1">'Data (DefiLlama)'!$H$11*100+_xlfn.NORM.S.INV(RAND())*'Data (DefiLlama)'!$K$11*$C$6</f>
        <v>0.12259087215084627</v>
      </c>
      <c r="H109" s="172">
        <f ca="1">'Data (DefiLlama)'!$H$12*100+_xlfn.NORM.S.INV(RAND())*'Data (DefiLlama)'!$K$12*$C$6</f>
        <v>4.2550348367664315</v>
      </c>
      <c r="I109" s="175">
        <f ca="1">'Data (DefiLlama)'!$H$13*100+_xlfn.NORM.S.INV(RAND())*'Data (DefiLlama)'!$K$13*$C$6</f>
        <v>5.9579573400659793</v>
      </c>
      <c r="J109" s="172">
        <f ca="1">C109*'Allocation - Base'!$H$6+D109*'Allocation - Base'!$H$7+E109*'Allocation - Base'!$H$8+F109*'Allocation - Base'!$H$9+G109*'Allocation - Base'!$H$10+H109*'Allocation - Base'!$H$11+I109*'Allocation - Base'!$H$12</f>
        <v>3.9402842618507226</v>
      </c>
      <c r="K109" s="172">
        <f t="shared" ca="1" si="4"/>
        <v>0</v>
      </c>
      <c r="L109" s="172">
        <f t="shared" ca="1" si="5"/>
        <v>3.8402842618507225</v>
      </c>
      <c r="M109" s="172">
        <f t="shared" ca="1" si="6"/>
        <v>3.8402842618507225</v>
      </c>
      <c r="N109" s="172"/>
    </row>
    <row r="110" spans="2:14" x14ac:dyDescent="0.25">
      <c r="B110" s="164">
        <v>78</v>
      </c>
      <c r="C110" s="172">
        <f ca="1">'Data (DefiLlama)'!$H$7*100+_xlfn.NORM.S.INV(RAND())*'Data (DefiLlama)'!$K$7*$C$6</f>
        <v>4.5285923996911617</v>
      </c>
      <c r="D110" s="172">
        <f ca="1">'Data (DefiLlama)'!$H$8*100+_xlfn.NORM.S.INV(RAND())*'Data (DefiLlama)'!$K$8*$C$6</f>
        <v>5.7155619224319567</v>
      </c>
      <c r="E110" s="172">
        <f ca="1">'Data (DefiLlama)'!$H$9*100+_xlfn.NORM.S.INV(RAND())*'Data (DefiLlama)'!$K$9*$C$6</f>
        <v>4.007343035399785</v>
      </c>
      <c r="F110" s="172">
        <f ca="1">'Data (DefiLlama)'!$H$10*100+_xlfn.NORM.S.INV(RAND())*'Data (DefiLlama)'!$K$10*$C$6</f>
        <v>2.8107004464968273</v>
      </c>
      <c r="G110" s="172">
        <f ca="1">'Data (DefiLlama)'!$H$11*100+_xlfn.NORM.S.INV(RAND())*'Data (DefiLlama)'!$K$11*$C$6</f>
        <v>-0.23649248946512122</v>
      </c>
      <c r="H110" s="172">
        <f ca="1">'Data (DefiLlama)'!$H$12*100+_xlfn.NORM.S.INV(RAND())*'Data (DefiLlama)'!$K$12*$C$6</f>
        <v>4.451932381699045</v>
      </c>
      <c r="I110" s="175">
        <f ca="1">'Data (DefiLlama)'!$H$13*100+_xlfn.NORM.S.INV(RAND())*'Data (DefiLlama)'!$K$13*$C$6</f>
        <v>4.4100388816747795</v>
      </c>
      <c r="J110" s="172">
        <f ca="1">C110*'Allocation - Base'!$H$6+D110*'Allocation - Base'!$H$7+E110*'Allocation - Base'!$H$8+F110*'Allocation - Base'!$H$9+G110*'Allocation - Base'!$H$10+H110*'Allocation - Base'!$H$11+I110*'Allocation - Base'!$H$12</f>
        <v>4.4452691921468848</v>
      </c>
      <c r="K110" s="172">
        <f t="shared" ca="1" si="4"/>
        <v>0</v>
      </c>
      <c r="L110" s="172">
        <f t="shared" ca="1" si="5"/>
        <v>4.3452691921468851</v>
      </c>
      <c r="M110" s="172">
        <f t="shared" ca="1" si="6"/>
        <v>4.3452691921468851</v>
      </c>
      <c r="N110" s="172"/>
    </row>
    <row r="111" spans="2:14" x14ac:dyDescent="0.25">
      <c r="B111" s="164">
        <v>79</v>
      </c>
      <c r="C111" s="172">
        <f ca="1">'Data (DefiLlama)'!$H$7*100+_xlfn.NORM.S.INV(RAND())*'Data (DefiLlama)'!$K$7*$C$6</f>
        <v>4.2186870324522561</v>
      </c>
      <c r="D111" s="172">
        <f ca="1">'Data (DefiLlama)'!$H$8*100+_xlfn.NORM.S.INV(RAND())*'Data (DefiLlama)'!$K$8*$C$6</f>
        <v>3.8089002080366043</v>
      </c>
      <c r="E111" s="172">
        <f ca="1">'Data (DefiLlama)'!$H$9*100+_xlfn.NORM.S.INV(RAND())*'Data (DefiLlama)'!$K$9*$C$6</f>
        <v>4.1045873745870178</v>
      </c>
      <c r="F111" s="172">
        <f ca="1">'Data (DefiLlama)'!$H$10*100+_xlfn.NORM.S.INV(RAND())*'Data (DefiLlama)'!$K$10*$C$6</f>
        <v>4.1837472844980459</v>
      </c>
      <c r="G111" s="172">
        <f ca="1">'Data (DefiLlama)'!$H$11*100+_xlfn.NORM.S.INV(RAND())*'Data (DefiLlama)'!$K$11*$C$6</f>
        <v>-0.28554446103827691</v>
      </c>
      <c r="H111" s="172">
        <f ca="1">'Data (DefiLlama)'!$H$12*100+_xlfn.NORM.S.INV(RAND())*'Data (DefiLlama)'!$K$12*$C$6</f>
        <v>3.2860891720086567</v>
      </c>
      <c r="I111" s="175">
        <f ca="1">'Data (DefiLlama)'!$H$13*100+_xlfn.NORM.S.INV(RAND())*'Data (DefiLlama)'!$K$13*$C$6</f>
        <v>7.4192847661034751</v>
      </c>
      <c r="J111" s="172">
        <f ca="1">C111*'Allocation - Base'!$H$6+D111*'Allocation - Base'!$H$7+E111*'Allocation - Base'!$H$8+F111*'Allocation - Base'!$H$9+G111*'Allocation - Base'!$H$10+H111*'Allocation - Base'!$H$11+I111*'Allocation - Base'!$H$12</f>
        <v>3.7226141581409671</v>
      </c>
      <c r="K111" s="172">
        <f t="shared" ca="1" si="4"/>
        <v>0</v>
      </c>
      <c r="L111" s="172">
        <f t="shared" ca="1" si="5"/>
        <v>3.622614158140967</v>
      </c>
      <c r="M111" s="172">
        <f t="shared" ca="1" si="6"/>
        <v>3.622614158140967</v>
      </c>
      <c r="N111" s="172"/>
    </row>
    <row r="112" spans="2:14" x14ac:dyDescent="0.25">
      <c r="B112" s="164">
        <v>80</v>
      </c>
      <c r="C112" s="172">
        <f ca="1">'Data (DefiLlama)'!$H$7*100+_xlfn.NORM.S.INV(RAND())*'Data (DefiLlama)'!$K$7*$C$6</f>
        <v>4.2719902322243266</v>
      </c>
      <c r="D112" s="172">
        <f ca="1">'Data (DefiLlama)'!$H$8*100+_xlfn.NORM.S.INV(RAND())*'Data (DefiLlama)'!$K$8*$C$6</f>
        <v>5.4407099428670858</v>
      </c>
      <c r="E112" s="172">
        <f ca="1">'Data (DefiLlama)'!$H$9*100+_xlfn.NORM.S.INV(RAND())*'Data (DefiLlama)'!$K$9*$C$6</f>
        <v>4.6332570601681535</v>
      </c>
      <c r="F112" s="172">
        <f ca="1">'Data (DefiLlama)'!$H$10*100+_xlfn.NORM.S.INV(RAND())*'Data (DefiLlama)'!$K$10*$C$6</f>
        <v>4.5543790137150211</v>
      </c>
      <c r="G112" s="172">
        <f ca="1">'Data (DefiLlama)'!$H$11*100+_xlfn.NORM.S.INV(RAND())*'Data (DefiLlama)'!$K$11*$C$6</f>
        <v>7.6816859531610104E-2</v>
      </c>
      <c r="H112" s="172">
        <f ca="1">'Data (DefiLlama)'!$H$12*100+_xlfn.NORM.S.INV(RAND())*'Data (DefiLlama)'!$K$12*$C$6</f>
        <v>4.9061545323691753</v>
      </c>
      <c r="I112" s="175">
        <f ca="1">'Data (DefiLlama)'!$H$13*100+_xlfn.NORM.S.INV(RAND())*'Data (DefiLlama)'!$K$13*$C$6</f>
        <v>5.4443314746223503</v>
      </c>
      <c r="J112" s="172">
        <f ca="1">C112*'Allocation - Base'!$H$6+D112*'Allocation - Base'!$H$7+E112*'Allocation - Base'!$H$8+F112*'Allocation - Base'!$H$9+G112*'Allocation - Base'!$H$10+H112*'Allocation - Base'!$H$11+I112*'Allocation - Base'!$H$12</f>
        <v>4.539852843258064</v>
      </c>
      <c r="K112" s="172">
        <f t="shared" ca="1" si="4"/>
        <v>0</v>
      </c>
      <c r="L112" s="172">
        <f t="shared" ca="1" si="5"/>
        <v>4.4398528432580644</v>
      </c>
      <c r="M112" s="172">
        <f t="shared" ca="1" si="6"/>
        <v>4.4398528432580644</v>
      </c>
      <c r="N112" s="172"/>
    </row>
    <row r="113" spans="2:14" x14ac:dyDescent="0.25">
      <c r="B113" s="164">
        <v>81</v>
      </c>
      <c r="C113" s="172">
        <f ca="1">'Data (DefiLlama)'!$H$7*100+_xlfn.NORM.S.INV(RAND())*'Data (DefiLlama)'!$K$7*$C$6</f>
        <v>4.2735552736464646</v>
      </c>
      <c r="D113" s="172">
        <f ca="1">'Data (DefiLlama)'!$H$8*100+_xlfn.NORM.S.INV(RAND())*'Data (DefiLlama)'!$K$8*$C$6</f>
        <v>3.4245999126126332</v>
      </c>
      <c r="E113" s="172">
        <f ca="1">'Data (DefiLlama)'!$H$9*100+_xlfn.NORM.S.INV(RAND())*'Data (DefiLlama)'!$K$9*$C$6</f>
        <v>4.2497209203743829</v>
      </c>
      <c r="F113" s="172">
        <f ca="1">'Data (DefiLlama)'!$H$10*100+_xlfn.NORM.S.INV(RAND())*'Data (DefiLlama)'!$K$10*$C$6</f>
        <v>3.6493573383717894</v>
      </c>
      <c r="G113" s="172">
        <f ca="1">'Data (DefiLlama)'!$H$11*100+_xlfn.NORM.S.INV(RAND())*'Data (DefiLlama)'!$K$11*$C$6</f>
        <v>-0.31486597623499585</v>
      </c>
      <c r="H113" s="172">
        <f ca="1">'Data (DefiLlama)'!$H$12*100+_xlfn.NORM.S.INV(RAND())*'Data (DefiLlama)'!$K$12*$C$6</f>
        <v>5.1113714812315072</v>
      </c>
      <c r="I113" s="175">
        <f ca="1">'Data (DefiLlama)'!$H$13*100+_xlfn.NORM.S.INV(RAND())*'Data (DefiLlama)'!$K$13*$C$6</f>
        <v>8.0861843696245774</v>
      </c>
      <c r="J113" s="172">
        <f ca="1">C113*'Allocation - Base'!$H$6+D113*'Allocation - Base'!$H$7+E113*'Allocation - Base'!$H$8+F113*'Allocation - Base'!$H$9+G113*'Allocation - Base'!$H$10+H113*'Allocation - Base'!$H$11+I113*'Allocation - Base'!$H$12</f>
        <v>3.9516092137136698</v>
      </c>
      <c r="K113" s="172">
        <f t="shared" ca="1" si="4"/>
        <v>0</v>
      </c>
      <c r="L113" s="172">
        <f t="shared" ca="1" si="5"/>
        <v>3.8516092137136697</v>
      </c>
      <c r="M113" s="172">
        <f t="shared" ca="1" si="6"/>
        <v>3.8516092137136697</v>
      </c>
      <c r="N113" s="172"/>
    </row>
    <row r="114" spans="2:14" x14ac:dyDescent="0.25">
      <c r="B114" s="164">
        <v>82</v>
      </c>
      <c r="C114" s="172">
        <f ca="1">'Data (DefiLlama)'!$H$7*100+_xlfn.NORM.S.INV(RAND())*'Data (DefiLlama)'!$K$7*$C$6</f>
        <v>4.2211858705489407</v>
      </c>
      <c r="D114" s="172">
        <f ca="1">'Data (DefiLlama)'!$H$8*100+_xlfn.NORM.S.INV(RAND())*'Data (DefiLlama)'!$K$8*$C$6</f>
        <v>4.1413639294521838</v>
      </c>
      <c r="E114" s="172">
        <f ca="1">'Data (DefiLlama)'!$H$9*100+_xlfn.NORM.S.INV(RAND())*'Data (DefiLlama)'!$K$9*$C$6</f>
        <v>4.7041207136824879</v>
      </c>
      <c r="F114" s="172">
        <f ca="1">'Data (DefiLlama)'!$H$10*100+_xlfn.NORM.S.INV(RAND())*'Data (DefiLlama)'!$K$10*$C$6</f>
        <v>3.0891541272355925</v>
      </c>
      <c r="G114" s="172">
        <f ca="1">'Data (DefiLlama)'!$H$11*100+_xlfn.NORM.S.INV(RAND())*'Data (DefiLlama)'!$K$11*$C$6</f>
        <v>5.0206125448052103E-3</v>
      </c>
      <c r="H114" s="172">
        <f ca="1">'Data (DefiLlama)'!$H$12*100+_xlfn.NORM.S.INV(RAND())*'Data (DefiLlama)'!$K$12*$C$6</f>
        <v>4.1381014561540841</v>
      </c>
      <c r="I114" s="175">
        <f ca="1">'Data (DefiLlama)'!$H$13*100+_xlfn.NORM.S.INV(RAND())*'Data (DefiLlama)'!$K$13*$C$6</f>
        <v>5.425975011362242</v>
      </c>
      <c r="J114" s="172">
        <f ca="1">C114*'Allocation - Base'!$H$6+D114*'Allocation - Base'!$H$7+E114*'Allocation - Base'!$H$8+F114*'Allocation - Base'!$H$9+G114*'Allocation - Base'!$H$10+H114*'Allocation - Base'!$H$11+I114*'Allocation - Base'!$H$12</f>
        <v>4.0986931709987031</v>
      </c>
      <c r="K114" s="172">
        <f t="shared" ca="1" si="4"/>
        <v>0</v>
      </c>
      <c r="L114" s="172">
        <f t="shared" ca="1" si="5"/>
        <v>3.998693170998703</v>
      </c>
      <c r="M114" s="172">
        <f t="shared" ca="1" si="6"/>
        <v>3.998693170998703</v>
      </c>
      <c r="N114" s="172"/>
    </row>
    <row r="115" spans="2:14" x14ac:dyDescent="0.25">
      <c r="B115" s="164">
        <v>83</v>
      </c>
      <c r="C115" s="172">
        <f ca="1">'Data (DefiLlama)'!$H$7*100+_xlfn.NORM.S.INV(RAND())*'Data (DefiLlama)'!$K$7*$C$6</f>
        <v>4.1048190029095322</v>
      </c>
      <c r="D115" s="172">
        <f ca="1">'Data (DefiLlama)'!$H$8*100+_xlfn.NORM.S.INV(RAND())*'Data (DefiLlama)'!$K$8*$C$6</f>
        <v>3.8593760921262041</v>
      </c>
      <c r="E115" s="172">
        <f ca="1">'Data (DefiLlama)'!$H$9*100+_xlfn.NORM.S.INV(RAND())*'Data (DefiLlama)'!$K$9*$C$6</f>
        <v>3.5270827908813129</v>
      </c>
      <c r="F115" s="172">
        <f ca="1">'Data (DefiLlama)'!$H$10*100+_xlfn.NORM.S.INV(RAND())*'Data (DefiLlama)'!$K$10*$C$6</f>
        <v>2.9821609374492195</v>
      </c>
      <c r="G115" s="172">
        <f ca="1">'Data (DefiLlama)'!$H$11*100+_xlfn.NORM.S.INV(RAND())*'Data (DefiLlama)'!$K$11*$C$6</f>
        <v>0.29251392782507529</v>
      </c>
      <c r="H115" s="172">
        <f ca="1">'Data (DefiLlama)'!$H$12*100+_xlfn.NORM.S.INV(RAND())*'Data (DefiLlama)'!$K$12*$C$6</f>
        <v>5.32487223622263</v>
      </c>
      <c r="I115" s="175">
        <f ca="1">'Data (DefiLlama)'!$H$13*100+_xlfn.NORM.S.INV(RAND())*'Data (DefiLlama)'!$K$13*$C$6</f>
        <v>5.0503204816097442</v>
      </c>
      <c r="J115" s="172">
        <f ca="1">C115*'Allocation - Base'!$H$6+D115*'Allocation - Base'!$H$7+E115*'Allocation - Base'!$H$8+F115*'Allocation - Base'!$H$9+G115*'Allocation - Base'!$H$10+H115*'Allocation - Base'!$H$11+I115*'Allocation - Base'!$H$12</f>
        <v>3.891416953449387</v>
      </c>
      <c r="K115" s="172">
        <f t="shared" ca="1" si="4"/>
        <v>0</v>
      </c>
      <c r="L115" s="172">
        <f t="shared" ca="1" si="5"/>
        <v>3.7914169534493869</v>
      </c>
      <c r="M115" s="172">
        <f t="shared" ca="1" si="6"/>
        <v>3.7914169534493869</v>
      </c>
      <c r="N115" s="172"/>
    </row>
    <row r="116" spans="2:14" x14ac:dyDescent="0.25">
      <c r="B116" s="164">
        <v>84</v>
      </c>
      <c r="C116" s="172">
        <f ca="1">'Data (DefiLlama)'!$H$7*100+_xlfn.NORM.S.INV(RAND())*'Data (DefiLlama)'!$K$7*$C$6</f>
        <v>4.4333627246818459</v>
      </c>
      <c r="D116" s="172">
        <f ca="1">'Data (DefiLlama)'!$H$8*100+_xlfn.NORM.S.INV(RAND())*'Data (DefiLlama)'!$K$8*$C$6</f>
        <v>4.4854779862838647</v>
      </c>
      <c r="E116" s="172">
        <f ca="1">'Data (DefiLlama)'!$H$9*100+_xlfn.NORM.S.INV(RAND())*'Data (DefiLlama)'!$K$9*$C$6</f>
        <v>4.672630722299016</v>
      </c>
      <c r="F116" s="172">
        <f ca="1">'Data (DefiLlama)'!$H$10*100+_xlfn.NORM.S.INV(RAND())*'Data (DefiLlama)'!$K$10*$C$6</f>
        <v>2.9942246342601124</v>
      </c>
      <c r="G116" s="172">
        <f ca="1">'Data (DefiLlama)'!$H$11*100+_xlfn.NORM.S.INV(RAND())*'Data (DefiLlama)'!$K$11*$C$6</f>
        <v>0.42406864430012287</v>
      </c>
      <c r="H116" s="172">
        <f ca="1">'Data (DefiLlama)'!$H$12*100+_xlfn.NORM.S.INV(RAND())*'Data (DefiLlama)'!$K$12*$C$6</f>
        <v>4.9226918125137482</v>
      </c>
      <c r="I116" s="175">
        <f ca="1">'Data (DefiLlama)'!$H$13*100+_xlfn.NORM.S.INV(RAND())*'Data (DefiLlama)'!$K$13*$C$6</f>
        <v>4.9846695804997587</v>
      </c>
      <c r="J116" s="172">
        <f ca="1">C116*'Allocation - Base'!$H$6+D116*'Allocation - Base'!$H$7+E116*'Allocation - Base'!$H$8+F116*'Allocation - Base'!$H$9+G116*'Allocation - Base'!$H$10+H116*'Allocation - Base'!$H$11+I116*'Allocation - Base'!$H$12</f>
        <v>4.3791431986423426</v>
      </c>
      <c r="K116" s="172">
        <f t="shared" ca="1" si="4"/>
        <v>0</v>
      </c>
      <c r="L116" s="172">
        <f t="shared" ca="1" si="5"/>
        <v>4.2791431986423429</v>
      </c>
      <c r="M116" s="172">
        <f t="shared" ca="1" si="6"/>
        <v>4.2791431986423429</v>
      </c>
      <c r="N116" s="172"/>
    </row>
    <row r="117" spans="2:14" x14ac:dyDescent="0.25">
      <c r="B117" s="164">
        <v>85</v>
      </c>
      <c r="C117" s="172">
        <f ca="1">'Data (DefiLlama)'!$H$7*100+_xlfn.NORM.S.INV(RAND())*'Data (DefiLlama)'!$K$7*$C$6</f>
        <v>4.391548597146917</v>
      </c>
      <c r="D117" s="172">
        <f ca="1">'Data (DefiLlama)'!$H$8*100+_xlfn.NORM.S.INV(RAND())*'Data (DefiLlama)'!$K$8*$C$6</f>
        <v>4.2023985010747156</v>
      </c>
      <c r="E117" s="172">
        <f ca="1">'Data (DefiLlama)'!$H$9*100+_xlfn.NORM.S.INV(RAND())*'Data (DefiLlama)'!$K$9*$C$6</f>
        <v>4.3162351550598164</v>
      </c>
      <c r="F117" s="172">
        <f ca="1">'Data (DefiLlama)'!$H$10*100+_xlfn.NORM.S.INV(RAND())*'Data (DefiLlama)'!$K$10*$C$6</f>
        <v>2.4560784035084096</v>
      </c>
      <c r="G117" s="172">
        <f ca="1">'Data (DefiLlama)'!$H$11*100+_xlfn.NORM.S.INV(RAND())*'Data (DefiLlama)'!$K$11*$C$6</f>
        <v>0.70806729454518824</v>
      </c>
      <c r="H117" s="172">
        <f ca="1">'Data (DefiLlama)'!$H$12*100+_xlfn.NORM.S.INV(RAND())*'Data (DefiLlama)'!$K$12*$C$6</f>
        <v>4.9984953958603802</v>
      </c>
      <c r="I117" s="175">
        <f ca="1">'Data (DefiLlama)'!$H$13*100+_xlfn.NORM.S.INV(RAND())*'Data (DefiLlama)'!$K$13*$C$6</f>
        <v>5.7416231066261245</v>
      </c>
      <c r="J117" s="172">
        <f ca="1">C117*'Allocation - Base'!$H$6+D117*'Allocation - Base'!$H$7+E117*'Allocation - Base'!$H$8+F117*'Allocation - Base'!$H$9+G117*'Allocation - Base'!$H$10+H117*'Allocation - Base'!$H$11+I117*'Allocation - Base'!$H$12</f>
        <v>4.232300667284024</v>
      </c>
      <c r="K117" s="172">
        <f t="shared" ca="1" si="4"/>
        <v>0</v>
      </c>
      <c r="L117" s="172">
        <f t="shared" ca="1" si="5"/>
        <v>4.1323006672840243</v>
      </c>
      <c r="M117" s="172">
        <f t="shared" ca="1" si="6"/>
        <v>4.1323006672840243</v>
      </c>
      <c r="N117" s="172"/>
    </row>
    <row r="118" spans="2:14" x14ac:dyDescent="0.25">
      <c r="B118" s="164">
        <v>86</v>
      </c>
      <c r="C118" s="172">
        <f ca="1">'Data (DefiLlama)'!$H$7*100+_xlfn.NORM.S.INV(RAND())*'Data (DefiLlama)'!$K$7*$C$6</f>
        <v>4.3051626460135894</v>
      </c>
      <c r="D118" s="172">
        <f ca="1">'Data (DefiLlama)'!$H$8*100+_xlfn.NORM.S.INV(RAND())*'Data (DefiLlama)'!$K$8*$C$6</f>
        <v>4.7558456708746242</v>
      </c>
      <c r="E118" s="172">
        <f ca="1">'Data (DefiLlama)'!$H$9*100+_xlfn.NORM.S.INV(RAND())*'Data (DefiLlama)'!$K$9*$C$6</f>
        <v>4.8169757336386319</v>
      </c>
      <c r="F118" s="172">
        <f ca="1">'Data (DefiLlama)'!$H$10*100+_xlfn.NORM.S.INV(RAND())*'Data (DefiLlama)'!$K$10*$C$6</f>
        <v>2.5604445863730563</v>
      </c>
      <c r="G118" s="172">
        <f ca="1">'Data (DefiLlama)'!$H$11*100+_xlfn.NORM.S.INV(RAND())*'Data (DefiLlama)'!$K$11*$C$6</f>
        <v>0.19101816472594091</v>
      </c>
      <c r="H118" s="172">
        <f ca="1">'Data (DefiLlama)'!$H$12*100+_xlfn.NORM.S.INV(RAND())*'Data (DefiLlama)'!$K$12*$C$6</f>
        <v>5.2346118564835891</v>
      </c>
      <c r="I118" s="175">
        <f ca="1">'Data (DefiLlama)'!$H$13*100+_xlfn.NORM.S.INV(RAND())*'Data (DefiLlama)'!$K$13*$C$6</f>
        <v>6.978514673417874</v>
      </c>
      <c r="J118" s="172">
        <f ca="1">C118*'Allocation - Base'!$H$6+D118*'Allocation - Base'!$H$7+E118*'Allocation - Base'!$H$8+F118*'Allocation - Base'!$H$9+G118*'Allocation - Base'!$H$10+H118*'Allocation - Base'!$H$11+I118*'Allocation - Base'!$H$12</f>
        <v>4.4794968316412263</v>
      </c>
      <c r="K118" s="172">
        <f t="shared" ca="1" si="4"/>
        <v>0</v>
      </c>
      <c r="L118" s="172">
        <f t="shared" ca="1" si="5"/>
        <v>4.3794968316412266</v>
      </c>
      <c r="M118" s="172">
        <f t="shared" ca="1" si="6"/>
        <v>4.3794968316412266</v>
      </c>
      <c r="N118" s="172"/>
    </row>
    <row r="119" spans="2:14" x14ac:dyDescent="0.25">
      <c r="B119" s="164">
        <v>87</v>
      </c>
      <c r="C119" s="172">
        <f ca="1">'Data (DefiLlama)'!$H$7*100+_xlfn.NORM.S.INV(RAND())*'Data (DefiLlama)'!$K$7*$C$6</f>
        <v>4.2367473291205489</v>
      </c>
      <c r="D119" s="172">
        <f ca="1">'Data (DefiLlama)'!$H$8*100+_xlfn.NORM.S.INV(RAND())*'Data (DefiLlama)'!$K$8*$C$6</f>
        <v>6.3913582651727499</v>
      </c>
      <c r="E119" s="172">
        <f ca="1">'Data (DefiLlama)'!$H$9*100+_xlfn.NORM.S.INV(RAND())*'Data (DefiLlama)'!$K$9*$C$6</f>
        <v>3.9645131629831565</v>
      </c>
      <c r="F119" s="172">
        <f ca="1">'Data (DefiLlama)'!$H$10*100+_xlfn.NORM.S.INV(RAND())*'Data (DefiLlama)'!$K$10*$C$6</f>
        <v>3.1148139693551871</v>
      </c>
      <c r="G119" s="172">
        <f ca="1">'Data (DefiLlama)'!$H$11*100+_xlfn.NORM.S.INV(RAND())*'Data (DefiLlama)'!$K$11*$C$6</f>
        <v>-1.8243605735186047E-2</v>
      </c>
      <c r="H119" s="172">
        <f ca="1">'Data (DefiLlama)'!$H$12*100+_xlfn.NORM.S.INV(RAND())*'Data (DefiLlama)'!$K$12*$C$6</f>
        <v>5.6730692705151737</v>
      </c>
      <c r="I119" s="175">
        <f ca="1">'Data (DefiLlama)'!$H$13*100+_xlfn.NORM.S.INV(RAND())*'Data (DefiLlama)'!$K$13*$C$6</f>
        <v>3.981445793110963</v>
      </c>
      <c r="J119" s="172">
        <f ca="1">C119*'Allocation - Base'!$H$6+D119*'Allocation - Base'!$H$7+E119*'Allocation - Base'!$H$8+F119*'Allocation - Base'!$H$9+G119*'Allocation - Base'!$H$10+H119*'Allocation - Base'!$H$11+I119*'Allocation - Base'!$H$12</f>
        <v>4.7100402660656577</v>
      </c>
      <c r="K119" s="172">
        <f t="shared" ca="1" si="4"/>
        <v>0</v>
      </c>
      <c r="L119" s="172">
        <f t="shared" ca="1" si="5"/>
        <v>4.6100402660656581</v>
      </c>
      <c r="M119" s="172">
        <f t="shared" ca="1" si="6"/>
        <v>4.6100402660656581</v>
      </c>
      <c r="N119" s="172"/>
    </row>
    <row r="120" spans="2:14" x14ac:dyDescent="0.25">
      <c r="B120" s="164">
        <v>88</v>
      </c>
      <c r="C120" s="172">
        <f ca="1">'Data (DefiLlama)'!$H$7*100+_xlfn.NORM.S.INV(RAND())*'Data (DefiLlama)'!$K$7*$C$6</f>
        <v>4.5548723194494078</v>
      </c>
      <c r="D120" s="172">
        <f ca="1">'Data (DefiLlama)'!$H$8*100+_xlfn.NORM.S.INV(RAND())*'Data (DefiLlama)'!$K$8*$C$6</f>
        <v>4.3322853951617768</v>
      </c>
      <c r="E120" s="172">
        <f ca="1">'Data (DefiLlama)'!$H$9*100+_xlfn.NORM.S.INV(RAND())*'Data (DefiLlama)'!$K$9*$C$6</f>
        <v>4.4519980056387913</v>
      </c>
      <c r="F120" s="172">
        <f ca="1">'Data (DefiLlama)'!$H$10*100+_xlfn.NORM.S.INV(RAND())*'Data (DefiLlama)'!$K$10*$C$6</f>
        <v>3.1662411895526517</v>
      </c>
      <c r="G120" s="172">
        <f ca="1">'Data (DefiLlama)'!$H$11*100+_xlfn.NORM.S.INV(RAND())*'Data (DefiLlama)'!$K$11*$C$6</f>
        <v>-0.13595895111197917</v>
      </c>
      <c r="H120" s="172">
        <f ca="1">'Data (DefiLlama)'!$H$12*100+_xlfn.NORM.S.INV(RAND())*'Data (DefiLlama)'!$K$12*$C$6</f>
        <v>3.6305479751101788</v>
      </c>
      <c r="I120" s="175">
        <f ca="1">'Data (DefiLlama)'!$H$13*100+_xlfn.NORM.S.INV(RAND())*'Data (DefiLlama)'!$K$13*$C$6</f>
        <v>6.9390098842010133</v>
      </c>
      <c r="J120" s="172">
        <f ca="1">C120*'Allocation - Base'!$H$6+D120*'Allocation - Base'!$H$7+E120*'Allocation - Base'!$H$8+F120*'Allocation - Base'!$H$9+G120*'Allocation - Base'!$H$10+H120*'Allocation - Base'!$H$11+I120*'Allocation - Base'!$H$12</f>
        <v>4.1003167947458925</v>
      </c>
      <c r="K120" s="172">
        <f t="shared" ca="1" si="4"/>
        <v>0</v>
      </c>
      <c r="L120" s="172">
        <f t="shared" ca="1" si="5"/>
        <v>4.0003167947458929</v>
      </c>
      <c r="M120" s="172">
        <f t="shared" ca="1" si="6"/>
        <v>4.0003167947458929</v>
      </c>
      <c r="N120" s="172"/>
    </row>
    <row r="121" spans="2:14" x14ac:dyDescent="0.25">
      <c r="B121" s="164">
        <v>89</v>
      </c>
      <c r="C121" s="172">
        <f ca="1">'Data (DefiLlama)'!$H$7*100+_xlfn.NORM.S.INV(RAND())*'Data (DefiLlama)'!$K$7*$C$6</f>
        <v>4.4123339667647503</v>
      </c>
      <c r="D121" s="172">
        <f ca="1">'Data (DefiLlama)'!$H$8*100+_xlfn.NORM.S.INV(RAND())*'Data (DefiLlama)'!$K$8*$C$6</f>
        <v>5.2841927555224641</v>
      </c>
      <c r="E121" s="172">
        <f ca="1">'Data (DefiLlama)'!$H$9*100+_xlfn.NORM.S.INV(RAND())*'Data (DefiLlama)'!$K$9*$C$6</f>
        <v>4.6393247303135601</v>
      </c>
      <c r="F121" s="172">
        <f ca="1">'Data (DefiLlama)'!$H$10*100+_xlfn.NORM.S.INV(RAND())*'Data (DefiLlama)'!$K$10*$C$6</f>
        <v>4.6185226070908492</v>
      </c>
      <c r="G121" s="172">
        <f ca="1">'Data (DefiLlama)'!$H$11*100+_xlfn.NORM.S.INV(RAND())*'Data (DefiLlama)'!$K$11*$C$6</f>
        <v>-0.36743947988359504</v>
      </c>
      <c r="H121" s="172">
        <f ca="1">'Data (DefiLlama)'!$H$12*100+_xlfn.NORM.S.INV(RAND())*'Data (DefiLlama)'!$K$12*$C$6</f>
        <v>4.831626199414444</v>
      </c>
      <c r="I121" s="175">
        <f ca="1">'Data (DefiLlama)'!$H$13*100+_xlfn.NORM.S.INV(RAND())*'Data (DefiLlama)'!$K$13*$C$6</f>
        <v>4.5915502384894848</v>
      </c>
      <c r="J121" s="172">
        <f ca="1">C121*'Allocation - Base'!$H$6+D121*'Allocation - Base'!$H$7+E121*'Allocation - Base'!$H$8+F121*'Allocation - Base'!$H$9+G121*'Allocation - Base'!$H$10+H121*'Allocation - Base'!$H$11+I121*'Allocation - Base'!$H$12</f>
        <v>4.5109515174064185</v>
      </c>
      <c r="K121" s="172">
        <f t="shared" ca="1" si="4"/>
        <v>0</v>
      </c>
      <c r="L121" s="172">
        <f t="shared" ca="1" si="5"/>
        <v>4.4109515174064189</v>
      </c>
      <c r="M121" s="172">
        <f t="shared" ca="1" si="6"/>
        <v>4.4109515174064189</v>
      </c>
      <c r="N121" s="172"/>
    </row>
    <row r="122" spans="2:14" x14ac:dyDescent="0.25">
      <c r="B122" s="164">
        <v>90</v>
      </c>
      <c r="C122" s="172">
        <f ca="1">'Data (DefiLlama)'!$H$7*100+_xlfn.NORM.S.INV(RAND())*'Data (DefiLlama)'!$K$7*$C$6</f>
        <v>4.2273788046058662</v>
      </c>
      <c r="D122" s="172">
        <f ca="1">'Data (DefiLlama)'!$H$8*100+_xlfn.NORM.S.INV(RAND())*'Data (DefiLlama)'!$K$8*$C$6</f>
        <v>4.2690461876366799</v>
      </c>
      <c r="E122" s="172">
        <f ca="1">'Data (DefiLlama)'!$H$9*100+_xlfn.NORM.S.INV(RAND())*'Data (DefiLlama)'!$K$9*$C$6</f>
        <v>5.2106024268078954</v>
      </c>
      <c r="F122" s="172">
        <f ca="1">'Data (DefiLlama)'!$H$10*100+_xlfn.NORM.S.INV(RAND())*'Data (DefiLlama)'!$K$10*$C$6</f>
        <v>3.6618444965316055</v>
      </c>
      <c r="G122" s="172">
        <f ca="1">'Data (DefiLlama)'!$H$11*100+_xlfn.NORM.S.INV(RAND())*'Data (DefiLlama)'!$K$11*$C$6</f>
        <v>-0.49481655113241224</v>
      </c>
      <c r="H122" s="172">
        <f ca="1">'Data (DefiLlama)'!$H$12*100+_xlfn.NORM.S.INV(RAND())*'Data (DefiLlama)'!$K$12*$C$6</f>
        <v>6.2925994688120985</v>
      </c>
      <c r="I122" s="175">
        <f ca="1">'Data (DefiLlama)'!$H$13*100+_xlfn.NORM.S.INV(RAND())*'Data (DefiLlama)'!$K$13*$C$6</f>
        <v>5.7637327382240979</v>
      </c>
      <c r="J122" s="172">
        <f ca="1">C122*'Allocation - Base'!$H$6+D122*'Allocation - Base'!$H$7+E122*'Allocation - Base'!$H$8+F122*'Allocation - Base'!$H$9+G122*'Allocation - Base'!$H$10+H122*'Allocation - Base'!$H$11+I122*'Allocation - Base'!$H$12</f>
        <v>4.5572748877580977</v>
      </c>
      <c r="K122" s="172">
        <f t="shared" ca="1" si="4"/>
        <v>0</v>
      </c>
      <c r="L122" s="172">
        <f t="shared" ca="1" si="5"/>
        <v>4.4572748877580981</v>
      </c>
      <c r="M122" s="172">
        <f t="shared" ca="1" si="6"/>
        <v>4.4572748877580981</v>
      </c>
      <c r="N122" s="172"/>
    </row>
    <row r="123" spans="2:14" x14ac:dyDescent="0.25">
      <c r="B123" s="164">
        <v>91</v>
      </c>
      <c r="C123" s="172">
        <f ca="1">'Data (DefiLlama)'!$H$7*100+_xlfn.NORM.S.INV(RAND())*'Data (DefiLlama)'!$K$7*$C$6</f>
        <v>4.2243286981169677</v>
      </c>
      <c r="D123" s="172">
        <f ca="1">'Data (DefiLlama)'!$H$8*100+_xlfn.NORM.S.INV(RAND())*'Data (DefiLlama)'!$K$8*$C$6</f>
        <v>5.0245490274337179</v>
      </c>
      <c r="E123" s="172">
        <f ca="1">'Data (DefiLlama)'!$H$9*100+_xlfn.NORM.S.INV(RAND())*'Data (DefiLlama)'!$K$9*$C$6</f>
        <v>3.9157514612332642</v>
      </c>
      <c r="F123" s="172">
        <f ca="1">'Data (DefiLlama)'!$H$10*100+_xlfn.NORM.S.INV(RAND())*'Data (DefiLlama)'!$K$10*$C$6</f>
        <v>3.9543089253859303</v>
      </c>
      <c r="G123" s="172">
        <f ca="1">'Data (DefiLlama)'!$H$11*100+_xlfn.NORM.S.INV(RAND())*'Data (DefiLlama)'!$K$11*$C$6</f>
        <v>-0.2771982118999316</v>
      </c>
      <c r="H123" s="172">
        <f ca="1">'Data (DefiLlama)'!$H$12*100+_xlfn.NORM.S.INV(RAND())*'Data (DefiLlama)'!$K$12*$C$6</f>
        <v>4.6454141841662064</v>
      </c>
      <c r="I123" s="175">
        <f ca="1">'Data (DefiLlama)'!$H$13*100+_xlfn.NORM.S.INV(RAND())*'Data (DefiLlama)'!$K$13*$C$6</f>
        <v>5.0010633586434547</v>
      </c>
      <c r="J123" s="172">
        <f ca="1">C123*'Allocation - Base'!$H$6+D123*'Allocation - Base'!$H$7+E123*'Allocation - Base'!$H$8+F123*'Allocation - Base'!$H$9+G123*'Allocation - Base'!$H$10+H123*'Allocation - Base'!$H$11+I123*'Allocation - Base'!$H$12</f>
        <v>4.1853259486317702</v>
      </c>
      <c r="K123" s="172">
        <f t="shared" ca="1" si="4"/>
        <v>0</v>
      </c>
      <c r="L123" s="172">
        <f t="shared" ca="1" si="5"/>
        <v>4.0853259486317706</v>
      </c>
      <c r="M123" s="172">
        <f t="shared" ca="1" si="6"/>
        <v>4.0853259486317706</v>
      </c>
      <c r="N123" s="172"/>
    </row>
    <row r="124" spans="2:14" x14ac:dyDescent="0.25">
      <c r="B124" s="164">
        <v>92</v>
      </c>
      <c r="C124" s="172">
        <f ca="1">'Data (DefiLlama)'!$H$7*100+_xlfn.NORM.S.INV(RAND())*'Data (DefiLlama)'!$K$7*$C$6</f>
        <v>4.1804723193255375</v>
      </c>
      <c r="D124" s="172">
        <f ca="1">'Data (DefiLlama)'!$H$8*100+_xlfn.NORM.S.INV(RAND())*'Data (DefiLlama)'!$K$8*$C$6</f>
        <v>5.4395124638466621</v>
      </c>
      <c r="E124" s="172">
        <f ca="1">'Data (DefiLlama)'!$H$9*100+_xlfn.NORM.S.INV(RAND())*'Data (DefiLlama)'!$K$9*$C$6</f>
        <v>4.3399740499355159</v>
      </c>
      <c r="F124" s="172">
        <f ca="1">'Data (DefiLlama)'!$H$10*100+_xlfn.NORM.S.INV(RAND())*'Data (DefiLlama)'!$K$10*$C$6</f>
        <v>3.1800305940250202</v>
      </c>
      <c r="G124" s="172">
        <f ca="1">'Data (DefiLlama)'!$H$11*100+_xlfn.NORM.S.INV(RAND())*'Data (DefiLlama)'!$K$11*$C$6</f>
        <v>0.10006429226637975</v>
      </c>
      <c r="H124" s="172">
        <f ca="1">'Data (DefiLlama)'!$H$12*100+_xlfn.NORM.S.INV(RAND())*'Data (DefiLlama)'!$K$12*$C$6</f>
        <v>4.1184905063964541</v>
      </c>
      <c r="I124" s="175">
        <f ca="1">'Data (DefiLlama)'!$H$13*100+_xlfn.NORM.S.INV(RAND())*'Data (DefiLlama)'!$K$13*$C$6</f>
        <v>4.3730547314227159</v>
      </c>
      <c r="J124" s="172">
        <f ca="1">C124*'Allocation - Base'!$H$6+D124*'Allocation - Base'!$H$7+E124*'Allocation - Base'!$H$8+F124*'Allocation - Base'!$H$9+G124*'Allocation - Base'!$H$10+H124*'Allocation - Base'!$H$11+I124*'Allocation - Base'!$H$12</f>
        <v>4.3217901148159923</v>
      </c>
      <c r="K124" s="172">
        <f t="shared" ca="1" si="4"/>
        <v>0</v>
      </c>
      <c r="L124" s="172">
        <f t="shared" ca="1" si="5"/>
        <v>4.2217901148159926</v>
      </c>
      <c r="M124" s="172">
        <f t="shared" ca="1" si="6"/>
        <v>4.2217901148159926</v>
      </c>
      <c r="N124" s="172"/>
    </row>
    <row r="125" spans="2:14" x14ac:dyDescent="0.25">
      <c r="B125" s="164">
        <v>93</v>
      </c>
      <c r="C125" s="172">
        <f ca="1">'Data (DefiLlama)'!$H$7*100+_xlfn.NORM.S.INV(RAND())*'Data (DefiLlama)'!$K$7*$C$6</f>
        <v>4.4937303382169977</v>
      </c>
      <c r="D125" s="172">
        <f ca="1">'Data (DefiLlama)'!$H$8*100+_xlfn.NORM.S.INV(RAND())*'Data (DefiLlama)'!$K$8*$C$6</f>
        <v>5.3558262428495791</v>
      </c>
      <c r="E125" s="172">
        <f ca="1">'Data (DefiLlama)'!$H$9*100+_xlfn.NORM.S.INV(RAND())*'Data (DefiLlama)'!$K$9*$C$6</f>
        <v>3.4184657576182493</v>
      </c>
      <c r="F125" s="172">
        <f ca="1">'Data (DefiLlama)'!$H$10*100+_xlfn.NORM.S.INV(RAND())*'Data (DefiLlama)'!$K$10*$C$6</f>
        <v>3.2104572289864381</v>
      </c>
      <c r="G125" s="172">
        <f ca="1">'Data (DefiLlama)'!$H$11*100+_xlfn.NORM.S.INV(RAND())*'Data (DefiLlama)'!$K$11*$C$6</f>
        <v>-1.9856948063248312E-2</v>
      </c>
      <c r="H125" s="172">
        <f ca="1">'Data (DefiLlama)'!$H$12*100+_xlfn.NORM.S.INV(RAND())*'Data (DefiLlama)'!$K$12*$C$6</f>
        <v>4.9364639197862354</v>
      </c>
      <c r="I125" s="175">
        <f ca="1">'Data (DefiLlama)'!$H$13*100+_xlfn.NORM.S.INV(RAND())*'Data (DefiLlama)'!$K$13*$C$6</f>
        <v>4.6675863950468246</v>
      </c>
      <c r="J125" s="172">
        <f ca="1">C125*'Allocation - Base'!$H$6+D125*'Allocation - Base'!$H$7+E125*'Allocation - Base'!$H$8+F125*'Allocation - Base'!$H$9+G125*'Allocation - Base'!$H$10+H125*'Allocation - Base'!$H$11+I125*'Allocation - Base'!$H$12</f>
        <v>4.2811688421468297</v>
      </c>
      <c r="K125" s="172">
        <f t="shared" ca="1" si="4"/>
        <v>0</v>
      </c>
      <c r="L125" s="172">
        <f t="shared" ca="1" si="5"/>
        <v>4.18116884214683</v>
      </c>
      <c r="M125" s="172">
        <f t="shared" ca="1" si="6"/>
        <v>4.18116884214683</v>
      </c>
      <c r="N125" s="172"/>
    </row>
    <row r="126" spans="2:14" x14ac:dyDescent="0.25">
      <c r="B126" s="164">
        <v>94</v>
      </c>
      <c r="C126" s="172">
        <f ca="1">'Data (DefiLlama)'!$H$7*100+_xlfn.NORM.S.INV(RAND())*'Data (DefiLlama)'!$K$7*$C$6</f>
        <v>4.1794973024501711</v>
      </c>
      <c r="D126" s="172">
        <f ca="1">'Data (DefiLlama)'!$H$8*100+_xlfn.NORM.S.INV(RAND())*'Data (DefiLlama)'!$K$8*$C$6</f>
        <v>4.5910300721071726</v>
      </c>
      <c r="E126" s="172">
        <f ca="1">'Data (DefiLlama)'!$H$9*100+_xlfn.NORM.S.INV(RAND())*'Data (DefiLlama)'!$K$9*$C$6</f>
        <v>4.4921436820648966</v>
      </c>
      <c r="F126" s="172">
        <f ca="1">'Data (DefiLlama)'!$H$10*100+_xlfn.NORM.S.INV(RAND())*'Data (DefiLlama)'!$K$10*$C$6</f>
        <v>3.0083573560385015</v>
      </c>
      <c r="G126" s="172">
        <f ca="1">'Data (DefiLlama)'!$H$11*100+_xlfn.NORM.S.INV(RAND())*'Data (DefiLlama)'!$K$11*$C$6</f>
        <v>8.8377723158451701E-2</v>
      </c>
      <c r="H126" s="172">
        <f ca="1">'Data (DefiLlama)'!$H$12*100+_xlfn.NORM.S.INV(RAND())*'Data (DefiLlama)'!$K$12*$C$6</f>
        <v>5.9089729345721729</v>
      </c>
      <c r="I126" s="175">
        <f ca="1">'Data (DefiLlama)'!$H$13*100+_xlfn.NORM.S.INV(RAND())*'Data (DefiLlama)'!$K$13*$C$6</f>
        <v>5.8263592111575129</v>
      </c>
      <c r="J126" s="172">
        <f ca="1">C126*'Allocation - Base'!$H$6+D126*'Allocation - Base'!$H$7+E126*'Allocation - Base'!$H$8+F126*'Allocation - Base'!$H$9+G126*'Allocation - Base'!$H$10+H126*'Allocation - Base'!$H$11+I126*'Allocation - Base'!$H$12</f>
        <v>4.4154074556218168</v>
      </c>
      <c r="K126" s="172">
        <f t="shared" ca="1" si="4"/>
        <v>0</v>
      </c>
      <c r="L126" s="172">
        <f t="shared" ca="1" si="5"/>
        <v>4.3154074556218172</v>
      </c>
      <c r="M126" s="172">
        <f t="shared" ca="1" si="6"/>
        <v>4.3154074556218172</v>
      </c>
      <c r="N126" s="172"/>
    </row>
    <row r="127" spans="2:14" x14ac:dyDescent="0.25">
      <c r="B127" s="164">
        <v>95</v>
      </c>
      <c r="C127" s="172">
        <f ca="1">'Data (DefiLlama)'!$H$7*100+_xlfn.NORM.S.INV(RAND())*'Data (DefiLlama)'!$K$7*$C$6</f>
        <v>4.1031268166768005</v>
      </c>
      <c r="D127" s="172">
        <f ca="1">'Data (DefiLlama)'!$H$8*100+_xlfn.NORM.S.INV(RAND())*'Data (DefiLlama)'!$K$8*$C$6</f>
        <v>4.7564891417226907</v>
      </c>
      <c r="E127" s="172">
        <f ca="1">'Data (DefiLlama)'!$H$9*100+_xlfn.NORM.S.INV(RAND())*'Data (DefiLlama)'!$K$9*$C$6</f>
        <v>3.5870832859238888</v>
      </c>
      <c r="F127" s="172">
        <f ca="1">'Data (DefiLlama)'!$H$10*100+_xlfn.NORM.S.INV(RAND())*'Data (DefiLlama)'!$K$10*$C$6</f>
        <v>3.8863052800381803</v>
      </c>
      <c r="G127" s="172">
        <f ca="1">'Data (DefiLlama)'!$H$11*100+_xlfn.NORM.S.INV(RAND())*'Data (DefiLlama)'!$K$11*$C$6</f>
        <v>-0.22160865075920433</v>
      </c>
      <c r="H127" s="172">
        <f ca="1">'Data (DefiLlama)'!$H$12*100+_xlfn.NORM.S.INV(RAND())*'Data (DefiLlama)'!$K$12*$C$6</f>
        <v>3.9178955153179058</v>
      </c>
      <c r="I127" s="175">
        <f ca="1">'Data (DefiLlama)'!$H$13*100+_xlfn.NORM.S.INV(RAND())*'Data (DefiLlama)'!$K$13*$C$6</f>
        <v>4.3430289080569402</v>
      </c>
      <c r="J127" s="172">
        <f ca="1">C127*'Allocation - Base'!$H$6+D127*'Allocation - Base'!$H$7+E127*'Allocation - Base'!$H$8+F127*'Allocation - Base'!$H$9+G127*'Allocation - Base'!$H$10+H127*'Allocation - Base'!$H$11+I127*'Allocation - Base'!$H$12</f>
        <v>3.8934350466744103</v>
      </c>
      <c r="K127" s="172">
        <f t="shared" ca="1" si="4"/>
        <v>0</v>
      </c>
      <c r="L127" s="172">
        <f t="shared" ca="1" si="5"/>
        <v>3.7934350466744102</v>
      </c>
      <c r="M127" s="172">
        <f t="shared" ca="1" si="6"/>
        <v>3.7934350466744102</v>
      </c>
      <c r="N127" s="172"/>
    </row>
    <row r="128" spans="2:14" x14ac:dyDescent="0.25">
      <c r="B128" s="164">
        <v>96</v>
      </c>
      <c r="C128" s="172">
        <f ca="1">'Data (DefiLlama)'!$H$7*100+_xlfn.NORM.S.INV(RAND())*'Data (DefiLlama)'!$K$7*$C$6</f>
        <v>4.2151108372170922</v>
      </c>
      <c r="D128" s="172">
        <f ca="1">'Data (DefiLlama)'!$H$8*100+_xlfn.NORM.S.INV(RAND())*'Data (DefiLlama)'!$K$8*$C$6</f>
        <v>5.4087296263503495</v>
      </c>
      <c r="E128" s="172">
        <f ca="1">'Data (DefiLlama)'!$H$9*100+_xlfn.NORM.S.INV(RAND())*'Data (DefiLlama)'!$K$9*$C$6</f>
        <v>4.5497094040669763</v>
      </c>
      <c r="F128" s="172">
        <f ca="1">'Data (DefiLlama)'!$H$10*100+_xlfn.NORM.S.INV(RAND())*'Data (DefiLlama)'!$K$10*$C$6</f>
        <v>3.1703427254799781</v>
      </c>
      <c r="G128" s="172">
        <f ca="1">'Data (DefiLlama)'!$H$11*100+_xlfn.NORM.S.INV(RAND())*'Data (DefiLlama)'!$K$11*$C$6</f>
        <v>0.12984345138773523</v>
      </c>
      <c r="H128" s="172">
        <f ca="1">'Data (DefiLlama)'!$H$12*100+_xlfn.NORM.S.INV(RAND())*'Data (DefiLlama)'!$K$12*$C$6</f>
        <v>5.5646214629297139</v>
      </c>
      <c r="I128" s="175">
        <f ca="1">'Data (DefiLlama)'!$H$13*100+_xlfn.NORM.S.INV(RAND())*'Data (DefiLlama)'!$K$13*$C$6</f>
        <v>4.8619269837340324</v>
      </c>
      <c r="J128" s="172">
        <f ca="1">C128*'Allocation - Base'!$H$6+D128*'Allocation - Base'!$H$7+E128*'Allocation - Base'!$H$8+F128*'Allocation - Base'!$H$9+G128*'Allocation - Base'!$H$10+H128*'Allocation - Base'!$H$11+I128*'Allocation - Base'!$H$12</f>
        <v>4.5953284007783033</v>
      </c>
      <c r="K128" s="172">
        <f t="shared" ca="1" si="4"/>
        <v>0</v>
      </c>
      <c r="L128" s="172">
        <f t="shared" ca="1" si="5"/>
        <v>4.4953284007783036</v>
      </c>
      <c r="M128" s="172">
        <f t="shared" ca="1" si="6"/>
        <v>4.4953284007783036</v>
      </c>
      <c r="N128" s="172"/>
    </row>
    <row r="129" spans="2:14" x14ac:dyDescent="0.25">
      <c r="B129" s="164">
        <v>97</v>
      </c>
      <c r="C129" s="172">
        <f ca="1">'Data (DefiLlama)'!$H$7*100+_xlfn.NORM.S.INV(RAND())*'Data (DefiLlama)'!$K$7*$C$6</f>
        <v>4.0868160503576956</v>
      </c>
      <c r="D129" s="172">
        <f ca="1">'Data (DefiLlama)'!$H$8*100+_xlfn.NORM.S.INV(RAND())*'Data (DefiLlama)'!$K$8*$C$6</f>
        <v>5.9962217691848023</v>
      </c>
      <c r="E129" s="172">
        <f ca="1">'Data (DefiLlama)'!$H$9*100+_xlfn.NORM.S.INV(RAND())*'Data (DefiLlama)'!$K$9*$C$6</f>
        <v>4.4932586791051561</v>
      </c>
      <c r="F129" s="172">
        <f ca="1">'Data (DefiLlama)'!$H$10*100+_xlfn.NORM.S.INV(RAND())*'Data (DefiLlama)'!$K$10*$C$6</f>
        <v>2.9355006769474623</v>
      </c>
      <c r="G129" s="172">
        <f ca="1">'Data (DefiLlama)'!$H$11*100+_xlfn.NORM.S.INV(RAND())*'Data (DefiLlama)'!$K$11*$C$6</f>
        <v>-0.17590968156319309</v>
      </c>
      <c r="H129" s="172">
        <f ca="1">'Data (DefiLlama)'!$H$12*100+_xlfn.NORM.S.INV(RAND())*'Data (DefiLlama)'!$K$12*$C$6</f>
        <v>5.2636542891317077</v>
      </c>
      <c r="I129" s="175">
        <f ca="1">'Data (DefiLlama)'!$H$13*100+_xlfn.NORM.S.INV(RAND())*'Data (DefiLlama)'!$K$13*$C$6</f>
        <v>7.8249614205665354</v>
      </c>
      <c r="J129" s="172">
        <f ca="1">C129*'Allocation - Base'!$H$6+D129*'Allocation - Base'!$H$7+E129*'Allocation - Base'!$H$8+F129*'Allocation - Base'!$H$9+G129*'Allocation - Base'!$H$10+H129*'Allocation - Base'!$H$11+I129*'Allocation - Base'!$H$12</f>
        <v>4.6291675864713957</v>
      </c>
      <c r="K129" s="172">
        <f t="shared" ca="1" si="4"/>
        <v>0</v>
      </c>
      <c r="L129" s="172">
        <f t="shared" ca="1" si="5"/>
        <v>4.5291675864713961</v>
      </c>
      <c r="M129" s="172">
        <f t="shared" ca="1" si="6"/>
        <v>4.5291675864713961</v>
      </c>
      <c r="N129" s="172"/>
    </row>
    <row r="130" spans="2:14" x14ac:dyDescent="0.25">
      <c r="B130" s="164">
        <v>98</v>
      </c>
      <c r="C130" s="172">
        <f ca="1">'Data (DefiLlama)'!$H$7*100+_xlfn.NORM.S.INV(RAND())*'Data (DefiLlama)'!$K$7*$C$6</f>
        <v>4.1488341005385685</v>
      </c>
      <c r="D130" s="172">
        <f ca="1">'Data (DefiLlama)'!$H$8*100+_xlfn.NORM.S.INV(RAND())*'Data (DefiLlama)'!$K$8*$C$6</f>
        <v>3.9836430376746157</v>
      </c>
      <c r="E130" s="172">
        <f ca="1">'Data (DefiLlama)'!$H$9*100+_xlfn.NORM.S.INV(RAND())*'Data (DefiLlama)'!$K$9*$C$6</f>
        <v>4.8567593493155305</v>
      </c>
      <c r="F130" s="172">
        <f ca="1">'Data (DefiLlama)'!$H$10*100+_xlfn.NORM.S.INV(RAND())*'Data (DefiLlama)'!$K$10*$C$6</f>
        <v>3.0237097797465298</v>
      </c>
      <c r="G130" s="172">
        <f ca="1">'Data (DefiLlama)'!$H$11*100+_xlfn.NORM.S.INV(RAND())*'Data (DefiLlama)'!$K$11*$C$6</f>
        <v>0.14110203909537875</v>
      </c>
      <c r="H130" s="172">
        <f ca="1">'Data (DefiLlama)'!$H$12*100+_xlfn.NORM.S.INV(RAND())*'Data (DefiLlama)'!$K$12*$C$6</f>
        <v>5.4429772014814475</v>
      </c>
      <c r="I130" s="175">
        <f ca="1">'Data (DefiLlama)'!$H$13*100+_xlfn.NORM.S.INV(RAND())*'Data (DefiLlama)'!$K$13*$C$6</f>
        <v>4.4962487157761712</v>
      </c>
      <c r="J130" s="172">
        <f ca="1">C130*'Allocation - Base'!$H$6+D130*'Allocation - Base'!$H$7+E130*'Allocation - Base'!$H$8+F130*'Allocation - Base'!$H$9+G130*'Allocation - Base'!$H$10+H130*'Allocation - Base'!$H$11+I130*'Allocation - Base'!$H$12</f>
        <v>4.2782525090860934</v>
      </c>
      <c r="K130" s="172">
        <f t="shared" ca="1" si="4"/>
        <v>0</v>
      </c>
      <c r="L130" s="172">
        <f t="shared" ca="1" si="5"/>
        <v>4.1782525090860938</v>
      </c>
      <c r="M130" s="172">
        <f t="shared" ca="1" si="6"/>
        <v>4.1782525090860938</v>
      </c>
      <c r="N130" s="172"/>
    </row>
    <row r="131" spans="2:14" x14ac:dyDescent="0.25">
      <c r="B131" s="164">
        <v>99</v>
      </c>
      <c r="C131" s="172">
        <f ca="1">'Data (DefiLlama)'!$H$7*100+_xlfn.NORM.S.INV(RAND())*'Data (DefiLlama)'!$K$7*$C$6</f>
        <v>4.0280004997684324</v>
      </c>
      <c r="D131" s="172">
        <f ca="1">'Data (DefiLlama)'!$H$8*100+_xlfn.NORM.S.INV(RAND())*'Data (DefiLlama)'!$K$8*$C$6</f>
        <v>5.2331264511743827</v>
      </c>
      <c r="E131" s="172">
        <f ca="1">'Data (DefiLlama)'!$H$9*100+_xlfn.NORM.S.INV(RAND())*'Data (DefiLlama)'!$K$9*$C$6</f>
        <v>4.5536931730886625</v>
      </c>
      <c r="F131" s="172">
        <f ca="1">'Data (DefiLlama)'!$H$10*100+_xlfn.NORM.S.INV(RAND())*'Data (DefiLlama)'!$K$10*$C$6</f>
        <v>2.7587790987175413</v>
      </c>
      <c r="G131" s="172">
        <f ca="1">'Data (DefiLlama)'!$H$11*100+_xlfn.NORM.S.INV(RAND())*'Data (DefiLlama)'!$K$11*$C$6</f>
        <v>-0.17103774030896871</v>
      </c>
      <c r="H131" s="172">
        <f ca="1">'Data (DefiLlama)'!$H$12*100+_xlfn.NORM.S.INV(RAND())*'Data (DefiLlama)'!$K$12*$C$6</f>
        <v>4.8110028154668347</v>
      </c>
      <c r="I131" s="175">
        <f ca="1">'Data (DefiLlama)'!$H$13*100+_xlfn.NORM.S.INV(RAND())*'Data (DefiLlama)'!$K$13*$C$6</f>
        <v>6.1850556318333005</v>
      </c>
      <c r="J131" s="172">
        <f ca="1">C131*'Allocation - Base'!$H$6+D131*'Allocation - Base'!$H$7+E131*'Allocation - Base'!$H$8+F131*'Allocation - Base'!$H$9+G131*'Allocation - Base'!$H$10+H131*'Allocation - Base'!$H$11+I131*'Allocation - Base'!$H$12</f>
        <v>4.3682035913008681</v>
      </c>
      <c r="K131" s="172">
        <f t="shared" ca="1" si="4"/>
        <v>0.33515561952735651</v>
      </c>
      <c r="L131" s="172">
        <f t="shared" ca="1" si="5"/>
        <v>3.9330479717735121</v>
      </c>
      <c r="M131" s="172">
        <f t="shared" ca="1" si="6"/>
        <v>4.2682035913008685</v>
      </c>
      <c r="N131" s="172"/>
    </row>
    <row r="132" spans="2:14" x14ac:dyDescent="0.25">
      <c r="B132" s="164">
        <v>100</v>
      </c>
      <c r="C132" s="172">
        <f ca="1">'Data (DefiLlama)'!$H$7*100+_xlfn.NORM.S.INV(RAND())*'Data (DefiLlama)'!$K$7*$C$6</f>
        <v>4.2834501240270759</v>
      </c>
      <c r="D132" s="172">
        <f ca="1">'Data (DefiLlama)'!$H$8*100+_xlfn.NORM.S.INV(RAND())*'Data (DefiLlama)'!$K$8*$C$6</f>
        <v>5.5727132051932822</v>
      </c>
      <c r="E132" s="172">
        <f ca="1">'Data (DefiLlama)'!$H$9*100+_xlfn.NORM.S.INV(RAND())*'Data (DefiLlama)'!$K$9*$C$6</f>
        <v>5.1031419447187947</v>
      </c>
      <c r="F132" s="172">
        <f ca="1">'Data (DefiLlama)'!$H$10*100+_xlfn.NORM.S.INV(RAND())*'Data (DefiLlama)'!$K$10*$C$6</f>
        <v>2.8089563817740419</v>
      </c>
      <c r="G132" s="172">
        <f ca="1">'Data (DefiLlama)'!$H$11*100+_xlfn.NORM.S.INV(RAND())*'Data (DefiLlama)'!$K$11*$C$6</f>
        <v>-0.20791858695350016</v>
      </c>
      <c r="H132" s="172">
        <f ca="1">'Data (DefiLlama)'!$H$12*100+_xlfn.NORM.S.INV(RAND())*'Data (DefiLlama)'!$K$12*$C$6</f>
        <v>4.8095328787437346</v>
      </c>
      <c r="I132" s="175">
        <f ca="1">'Data (DefiLlama)'!$H$13*100+_xlfn.NORM.S.INV(RAND())*'Data (DefiLlama)'!$K$13*$C$6</f>
        <v>5.1784534404453524</v>
      </c>
      <c r="J132" s="172">
        <f ca="1">C132*'Allocation - Base'!$H$6+D132*'Allocation - Base'!$H$7+E132*'Allocation - Base'!$H$8+F132*'Allocation - Base'!$H$9+G132*'Allocation - Base'!$H$10+H132*'Allocation - Base'!$H$11+I132*'Allocation - Base'!$H$12</f>
        <v>4.6650328271500268</v>
      </c>
      <c r="K132" s="172">
        <f t="shared" ca="1" si="4"/>
        <v>0</v>
      </c>
      <c r="L132" s="172">
        <f t="shared" ca="1" si="5"/>
        <v>4.5650328271500271</v>
      </c>
      <c r="M132" s="172">
        <f t="shared" ca="1" si="6"/>
        <v>4.5650328271500271</v>
      </c>
      <c r="N132" s="172"/>
    </row>
    <row r="133" spans="2:14" x14ac:dyDescent="0.25">
      <c r="B133" s="164">
        <v>101</v>
      </c>
      <c r="C133" s="172">
        <f ca="1">'Data (DefiLlama)'!$H$7*100+_xlfn.NORM.S.INV(RAND())*'Data (DefiLlama)'!$K$7*$C$6</f>
        <v>4.1638361294556852</v>
      </c>
      <c r="D133" s="172">
        <f ca="1">'Data (DefiLlama)'!$H$8*100+_xlfn.NORM.S.INV(RAND())*'Data (DefiLlama)'!$K$8*$C$6</f>
        <v>4.847250402630614</v>
      </c>
      <c r="E133" s="172">
        <f ca="1">'Data (DefiLlama)'!$H$9*100+_xlfn.NORM.S.INV(RAND())*'Data (DefiLlama)'!$K$9*$C$6</f>
        <v>3.3185528018993757</v>
      </c>
      <c r="F133" s="172">
        <f ca="1">'Data (DefiLlama)'!$H$10*100+_xlfn.NORM.S.INV(RAND())*'Data (DefiLlama)'!$K$10*$C$6</f>
        <v>3.6312837982286741</v>
      </c>
      <c r="G133" s="172">
        <f ca="1">'Data (DefiLlama)'!$H$11*100+_xlfn.NORM.S.INV(RAND())*'Data (DefiLlama)'!$K$11*$C$6</f>
        <v>0.43988906832932329</v>
      </c>
      <c r="H133" s="172">
        <f ca="1">'Data (DefiLlama)'!$H$12*100+_xlfn.NORM.S.INV(RAND())*'Data (DefiLlama)'!$K$12*$C$6</f>
        <v>5.2535016376072488</v>
      </c>
      <c r="I133" s="175">
        <f ca="1">'Data (DefiLlama)'!$H$13*100+_xlfn.NORM.S.INV(RAND())*'Data (DefiLlama)'!$K$13*$C$6</f>
        <v>5.3977278284750705</v>
      </c>
      <c r="J133" s="172">
        <f ca="1">C133*'Allocation - Base'!$H$6+D133*'Allocation - Base'!$H$7+E133*'Allocation - Base'!$H$8+F133*'Allocation - Base'!$H$9+G133*'Allocation - Base'!$H$10+H133*'Allocation - Base'!$H$11+I133*'Allocation - Base'!$H$12</f>
        <v>4.1006213390267563</v>
      </c>
      <c r="K133" s="172">
        <f t="shared" ca="1" si="4"/>
        <v>0</v>
      </c>
      <c r="L133" s="172">
        <f t="shared" ca="1" si="5"/>
        <v>4.0006213390267567</v>
      </c>
      <c r="M133" s="172">
        <f t="shared" ca="1" si="6"/>
        <v>4.0006213390267567</v>
      </c>
      <c r="N133" s="172"/>
    </row>
    <row r="134" spans="2:14" x14ac:dyDescent="0.25">
      <c r="B134" s="164">
        <v>102</v>
      </c>
      <c r="C134" s="172">
        <f ca="1">'Data (DefiLlama)'!$H$7*100+_xlfn.NORM.S.INV(RAND())*'Data (DefiLlama)'!$K$7*$C$6</f>
        <v>4.6371391448806341</v>
      </c>
      <c r="D134" s="172">
        <f ca="1">'Data (DefiLlama)'!$H$8*100+_xlfn.NORM.S.INV(RAND())*'Data (DefiLlama)'!$K$8*$C$6</f>
        <v>5.2372889919513677</v>
      </c>
      <c r="E134" s="172">
        <f ca="1">'Data (DefiLlama)'!$H$9*100+_xlfn.NORM.S.INV(RAND())*'Data (DefiLlama)'!$K$9*$C$6</f>
        <v>3.2671911251390391</v>
      </c>
      <c r="F134" s="172">
        <f ca="1">'Data (DefiLlama)'!$H$10*100+_xlfn.NORM.S.INV(RAND())*'Data (DefiLlama)'!$K$10*$C$6</f>
        <v>3.8312673677961406</v>
      </c>
      <c r="G134" s="172">
        <f ca="1">'Data (DefiLlama)'!$H$11*100+_xlfn.NORM.S.INV(RAND())*'Data (DefiLlama)'!$K$11*$C$6</f>
        <v>6.3080766071842667E-2</v>
      </c>
      <c r="H134" s="172">
        <f ca="1">'Data (DefiLlama)'!$H$12*100+_xlfn.NORM.S.INV(RAND())*'Data (DefiLlama)'!$K$12*$C$6</f>
        <v>3.6045001797828364</v>
      </c>
      <c r="I134" s="175">
        <f ca="1">'Data (DefiLlama)'!$H$13*100+_xlfn.NORM.S.INV(RAND())*'Data (DefiLlama)'!$K$13*$C$6</f>
        <v>4.7052765290827496</v>
      </c>
      <c r="J134" s="172">
        <f ca="1">C134*'Allocation - Base'!$H$6+D134*'Allocation - Base'!$H$7+E134*'Allocation - Base'!$H$8+F134*'Allocation - Base'!$H$9+G134*'Allocation - Base'!$H$10+H134*'Allocation - Base'!$H$11+I134*'Allocation - Base'!$H$12</f>
        <v>4.061090838007809</v>
      </c>
      <c r="K134" s="172">
        <f t="shared" ca="1" si="4"/>
        <v>0</v>
      </c>
      <c r="L134" s="172">
        <f t="shared" ca="1" si="5"/>
        <v>3.9610908380078089</v>
      </c>
      <c r="M134" s="172">
        <f t="shared" ca="1" si="6"/>
        <v>3.9610908380078089</v>
      </c>
      <c r="N134" s="172"/>
    </row>
    <row r="135" spans="2:14" x14ac:dyDescent="0.25">
      <c r="B135" s="164">
        <v>103</v>
      </c>
      <c r="C135" s="172">
        <f ca="1">'Data (DefiLlama)'!$H$7*100+_xlfn.NORM.S.INV(RAND())*'Data (DefiLlama)'!$K$7*$C$6</f>
        <v>4.2144449233112402</v>
      </c>
      <c r="D135" s="172">
        <f ca="1">'Data (DefiLlama)'!$H$8*100+_xlfn.NORM.S.INV(RAND())*'Data (DefiLlama)'!$K$8*$C$6</f>
        <v>4.9445818868690008</v>
      </c>
      <c r="E135" s="172">
        <f ca="1">'Data (DefiLlama)'!$H$9*100+_xlfn.NORM.S.INV(RAND())*'Data (DefiLlama)'!$K$9*$C$6</f>
        <v>4.0705053707684415</v>
      </c>
      <c r="F135" s="172">
        <f ca="1">'Data (DefiLlama)'!$H$10*100+_xlfn.NORM.S.INV(RAND())*'Data (DefiLlama)'!$K$10*$C$6</f>
        <v>4.2688871257842784</v>
      </c>
      <c r="G135" s="172">
        <f ca="1">'Data (DefiLlama)'!$H$11*100+_xlfn.NORM.S.INV(RAND())*'Data (DefiLlama)'!$K$11*$C$6</f>
        <v>-0.22721264169738359</v>
      </c>
      <c r="H135" s="172">
        <f ca="1">'Data (DefiLlama)'!$H$12*100+_xlfn.NORM.S.INV(RAND())*'Data (DefiLlama)'!$K$12*$C$6</f>
        <v>5.2343684038192393</v>
      </c>
      <c r="I135" s="175">
        <f ca="1">'Data (DefiLlama)'!$H$13*100+_xlfn.NORM.S.INV(RAND())*'Data (DefiLlama)'!$K$13*$C$6</f>
        <v>4.9755937437874005</v>
      </c>
      <c r="J135" s="172">
        <f ca="1">C135*'Allocation - Base'!$H$6+D135*'Allocation - Base'!$H$7+E135*'Allocation - Base'!$H$8+F135*'Allocation - Base'!$H$9+G135*'Allocation - Base'!$H$10+H135*'Allocation - Base'!$H$11+I135*'Allocation - Base'!$H$12</f>
        <v>4.2918999198907493</v>
      </c>
      <c r="K135" s="172">
        <f t="shared" ca="1" si="4"/>
        <v>0</v>
      </c>
      <c r="L135" s="172">
        <f t="shared" ca="1" si="5"/>
        <v>4.1918999198907496</v>
      </c>
      <c r="M135" s="172">
        <f t="shared" ca="1" si="6"/>
        <v>4.1918999198907496</v>
      </c>
      <c r="N135" s="172"/>
    </row>
    <row r="136" spans="2:14" x14ac:dyDescent="0.25">
      <c r="B136" s="164">
        <v>104</v>
      </c>
      <c r="C136" s="172">
        <f ca="1">'Data (DefiLlama)'!$H$7*100+_xlfn.NORM.S.INV(RAND())*'Data (DefiLlama)'!$K$7*$C$6</f>
        <v>4.2856407288601508</v>
      </c>
      <c r="D136" s="172">
        <f ca="1">'Data (DefiLlama)'!$H$8*100+_xlfn.NORM.S.INV(RAND())*'Data (DefiLlama)'!$K$8*$C$6</f>
        <v>5.9919907809430946</v>
      </c>
      <c r="E136" s="172">
        <f ca="1">'Data (DefiLlama)'!$H$9*100+_xlfn.NORM.S.INV(RAND())*'Data (DefiLlama)'!$K$9*$C$6</f>
        <v>3.1510331019275468</v>
      </c>
      <c r="F136" s="172">
        <f ca="1">'Data (DefiLlama)'!$H$10*100+_xlfn.NORM.S.INV(RAND())*'Data (DefiLlama)'!$K$10*$C$6</f>
        <v>2.8059757511054579</v>
      </c>
      <c r="G136" s="172">
        <f ca="1">'Data (DefiLlama)'!$H$11*100+_xlfn.NORM.S.INV(RAND())*'Data (DefiLlama)'!$K$11*$C$6</f>
        <v>-0.61924993824364971</v>
      </c>
      <c r="H136" s="172">
        <f ca="1">'Data (DefiLlama)'!$H$12*100+_xlfn.NORM.S.INV(RAND())*'Data (DefiLlama)'!$K$12*$C$6</f>
        <v>4.6689592348420232</v>
      </c>
      <c r="I136" s="175">
        <f ca="1">'Data (DefiLlama)'!$H$13*100+_xlfn.NORM.S.INV(RAND())*'Data (DefiLlama)'!$K$13*$C$6</f>
        <v>5.4172889279912049</v>
      </c>
      <c r="J136" s="172">
        <f ca="1">C136*'Allocation - Base'!$H$6+D136*'Allocation - Base'!$H$7+E136*'Allocation - Base'!$H$8+F136*'Allocation - Base'!$H$9+G136*'Allocation - Base'!$H$10+H136*'Allocation - Base'!$H$11+I136*'Allocation - Base'!$H$12</f>
        <v>4.2408295776898264</v>
      </c>
      <c r="K136" s="172">
        <f t="shared" ca="1" si="4"/>
        <v>0</v>
      </c>
      <c r="L136" s="172">
        <f t="shared" ca="1" si="5"/>
        <v>4.1408295776898267</v>
      </c>
      <c r="M136" s="172">
        <f t="shared" ca="1" si="6"/>
        <v>4.1408295776898267</v>
      </c>
      <c r="N136" s="172"/>
    </row>
    <row r="137" spans="2:14" x14ac:dyDescent="0.25">
      <c r="B137" s="164">
        <v>105</v>
      </c>
      <c r="C137" s="172">
        <f ca="1">'Data (DefiLlama)'!$H$7*100+_xlfn.NORM.S.INV(RAND())*'Data (DefiLlama)'!$K$7*$C$6</f>
        <v>4.6103985741983218</v>
      </c>
      <c r="D137" s="172">
        <f ca="1">'Data (DefiLlama)'!$H$8*100+_xlfn.NORM.S.INV(RAND())*'Data (DefiLlama)'!$K$8*$C$6</f>
        <v>3.7566702594145638</v>
      </c>
      <c r="E137" s="172">
        <f ca="1">'Data (DefiLlama)'!$H$9*100+_xlfn.NORM.S.INV(RAND())*'Data (DefiLlama)'!$K$9*$C$6</f>
        <v>5.0654821304387161</v>
      </c>
      <c r="F137" s="172">
        <f ca="1">'Data (DefiLlama)'!$H$10*100+_xlfn.NORM.S.INV(RAND())*'Data (DefiLlama)'!$K$10*$C$6</f>
        <v>3.0643341816009961</v>
      </c>
      <c r="G137" s="172">
        <f ca="1">'Data (DefiLlama)'!$H$11*100+_xlfn.NORM.S.INV(RAND())*'Data (DefiLlama)'!$K$11*$C$6</f>
        <v>7.926473916363258E-2</v>
      </c>
      <c r="H137" s="172">
        <f ca="1">'Data (DefiLlama)'!$H$12*100+_xlfn.NORM.S.INV(RAND())*'Data (DefiLlama)'!$K$12*$C$6</f>
        <v>4.3484073364631364</v>
      </c>
      <c r="I137" s="175">
        <f ca="1">'Data (DefiLlama)'!$H$13*100+_xlfn.NORM.S.INV(RAND())*'Data (DefiLlama)'!$K$13*$C$6</f>
        <v>7.0506631757800893</v>
      </c>
      <c r="J137" s="172">
        <f ca="1">C137*'Allocation - Base'!$H$6+D137*'Allocation - Base'!$H$7+E137*'Allocation - Base'!$H$8+F137*'Allocation - Base'!$H$9+G137*'Allocation - Base'!$H$10+H137*'Allocation - Base'!$H$11+I137*'Allocation - Base'!$H$12</f>
        <v>4.2448820071504683</v>
      </c>
      <c r="K137" s="172">
        <f t="shared" ca="1" si="4"/>
        <v>0</v>
      </c>
      <c r="L137" s="172">
        <f t="shared" ca="1" si="5"/>
        <v>4.1448820071504686</v>
      </c>
      <c r="M137" s="172">
        <f t="shared" ca="1" si="6"/>
        <v>4.1448820071504686</v>
      </c>
      <c r="N137" s="172"/>
    </row>
    <row r="138" spans="2:14" x14ac:dyDescent="0.25">
      <c r="B138" s="164">
        <v>106</v>
      </c>
      <c r="C138" s="172">
        <f ca="1">'Data (DefiLlama)'!$H$7*100+_xlfn.NORM.S.INV(RAND())*'Data (DefiLlama)'!$K$7*$C$6</f>
        <v>4.0232650683612992</v>
      </c>
      <c r="D138" s="172">
        <f ca="1">'Data (DefiLlama)'!$H$8*100+_xlfn.NORM.S.INV(RAND())*'Data (DefiLlama)'!$K$8*$C$6</f>
        <v>4.6583088512587612</v>
      </c>
      <c r="E138" s="172">
        <f ca="1">'Data (DefiLlama)'!$H$9*100+_xlfn.NORM.S.INV(RAND())*'Data (DefiLlama)'!$K$9*$C$6</f>
        <v>4.0017598315792871</v>
      </c>
      <c r="F138" s="172">
        <f ca="1">'Data (DefiLlama)'!$H$10*100+_xlfn.NORM.S.INV(RAND())*'Data (DefiLlama)'!$K$10*$C$6</f>
        <v>2.4437413787508726</v>
      </c>
      <c r="G138" s="172">
        <f ca="1">'Data (DefiLlama)'!$H$11*100+_xlfn.NORM.S.INV(RAND())*'Data (DefiLlama)'!$K$11*$C$6</f>
        <v>-0.23715653010725019</v>
      </c>
      <c r="H138" s="172">
        <f ca="1">'Data (DefiLlama)'!$H$12*100+_xlfn.NORM.S.INV(RAND())*'Data (DefiLlama)'!$K$12*$C$6</f>
        <v>4.4998137257622988</v>
      </c>
      <c r="I138" s="175">
        <f ca="1">'Data (DefiLlama)'!$H$13*100+_xlfn.NORM.S.INV(RAND())*'Data (DefiLlama)'!$K$13*$C$6</f>
        <v>5.771982536893228</v>
      </c>
      <c r="J138" s="172">
        <f ca="1">C138*'Allocation - Base'!$H$6+D138*'Allocation - Base'!$H$7+E138*'Allocation - Base'!$H$8+F138*'Allocation - Base'!$H$9+G138*'Allocation - Base'!$H$10+H138*'Allocation - Base'!$H$11+I138*'Allocation - Base'!$H$12</f>
        <v>4.0351109235768838</v>
      </c>
      <c r="K138" s="172">
        <f t="shared" ca="1" si="4"/>
        <v>0</v>
      </c>
      <c r="L138" s="172">
        <f t="shared" ca="1" si="5"/>
        <v>3.9351109235768837</v>
      </c>
      <c r="M138" s="172">
        <f t="shared" ca="1" si="6"/>
        <v>3.9351109235768837</v>
      </c>
      <c r="N138" s="172"/>
    </row>
    <row r="139" spans="2:14" x14ac:dyDescent="0.25">
      <c r="B139" s="164">
        <v>107</v>
      </c>
      <c r="C139" s="172">
        <f ca="1">'Data (DefiLlama)'!$H$7*100+_xlfn.NORM.S.INV(RAND())*'Data (DefiLlama)'!$K$7*$C$6</f>
        <v>4.2978729242508145</v>
      </c>
      <c r="D139" s="172">
        <f ca="1">'Data (DefiLlama)'!$H$8*100+_xlfn.NORM.S.INV(RAND())*'Data (DefiLlama)'!$K$8*$C$6</f>
        <v>4.2948755375130547</v>
      </c>
      <c r="E139" s="172">
        <f ca="1">'Data (DefiLlama)'!$H$9*100+_xlfn.NORM.S.INV(RAND())*'Data (DefiLlama)'!$K$9*$C$6</f>
        <v>3.9625237276355314</v>
      </c>
      <c r="F139" s="172">
        <f ca="1">'Data (DefiLlama)'!$H$10*100+_xlfn.NORM.S.INV(RAND())*'Data (DefiLlama)'!$K$10*$C$6</f>
        <v>4.3103847578551999</v>
      </c>
      <c r="G139" s="172">
        <f ca="1">'Data (DefiLlama)'!$H$11*100+_xlfn.NORM.S.INV(RAND())*'Data (DefiLlama)'!$K$11*$C$6</f>
        <v>-0.49769388794078967</v>
      </c>
      <c r="H139" s="172">
        <f ca="1">'Data (DefiLlama)'!$H$12*100+_xlfn.NORM.S.INV(RAND())*'Data (DefiLlama)'!$K$12*$C$6</f>
        <v>4.6802654562514556</v>
      </c>
      <c r="I139" s="175">
        <f ca="1">'Data (DefiLlama)'!$H$13*100+_xlfn.NORM.S.INV(RAND())*'Data (DefiLlama)'!$K$13*$C$6</f>
        <v>6.2914922634625556</v>
      </c>
      <c r="J139" s="172">
        <f ca="1">C139*'Allocation - Base'!$H$6+D139*'Allocation - Base'!$H$7+E139*'Allocation - Base'!$H$8+F139*'Allocation - Base'!$H$9+G139*'Allocation - Base'!$H$10+H139*'Allocation - Base'!$H$11+I139*'Allocation - Base'!$H$12</f>
        <v>4.0308668176030693</v>
      </c>
      <c r="K139" s="172">
        <f t="shared" ca="1" si="4"/>
        <v>0.85725321274958011</v>
      </c>
      <c r="L139" s="172">
        <f t="shared" ca="1" si="5"/>
        <v>3.073613604853489</v>
      </c>
      <c r="M139" s="172">
        <f t="shared" ca="1" si="6"/>
        <v>3.9308668176030692</v>
      </c>
      <c r="N139" s="172"/>
    </row>
    <row r="140" spans="2:14" x14ac:dyDescent="0.25">
      <c r="B140" s="164">
        <v>108</v>
      </c>
      <c r="C140" s="172">
        <f ca="1">'Data (DefiLlama)'!$H$7*100+_xlfn.NORM.S.INV(RAND())*'Data (DefiLlama)'!$K$7*$C$6</f>
        <v>4.4185221108644317</v>
      </c>
      <c r="D140" s="172">
        <f ca="1">'Data (DefiLlama)'!$H$8*100+_xlfn.NORM.S.INV(RAND())*'Data (DefiLlama)'!$K$8*$C$6</f>
        <v>4.5889265067621796</v>
      </c>
      <c r="E140" s="172">
        <f ca="1">'Data (DefiLlama)'!$H$9*100+_xlfn.NORM.S.INV(RAND())*'Data (DefiLlama)'!$K$9*$C$6</f>
        <v>3.3468891108807775</v>
      </c>
      <c r="F140" s="172">
        <f ca="1">'Data (DefiLlama)'!$H$10*100+_xlfn.NORM.S.INV(RAND())*'Data (DefiLlama)'!$K$10*$C$6</f>
        <v>3.0800259569204855</v>
      </c>
      <c r="G140" s="172">
        <f ca="1">'Data (DefiLlama)'!$H$11*100+_xlfn.NORM.S.INV(RAND())*'Data (DefiLlama)'!$K$11*$C$6</f>
        <v>0.26192010518342174</v>
      </c>
      <c r="H140" s="172">
        <f ca="1">'Data (DefiLlama)'!$H$12*100+_xlfn.NORM.S.INV(RAND())*'Data (DefiLlama)'!$K$12*$C$6</f>
        <v>4.2789104292964293</v>
      </c>
      <c r="I140" s="175">
        <f ca="1">'Data (DefiLlama)'!$H$13*100+_xlfn.NORM.S.INV(RAND())*'Data (DefiLlama)'!$K$13*$C$6</f>
        <v>4.6087895285350928</v>
      </c>
      <c r="J140" s="172">
        <f ca="1">C140*'Allocation - Base'!$H$6+D140*'Allocation - Base'!$H$7+E140*'Allocation - Base'!$H$8+F140*'Allocation - Base'!$H$9+G140*'Allocation - Base'!$H$10+H140*'Allocation - Base'!$H$11+I140*'Allocation - Base'!$H$12</f>
        <v>3.9644431073237039</v>
      </c>
      <c r="K140" s="172">
        <f t="shared" ca="1" si="4"/>
        <v>0</v>
      </c>
      <c r="L140" s="172">
        <f t="shared" ca="1" si="5"/>
        <v>3.8644431073237038</v>
      </c>
      <c r="M140" s="172">
        <f t="shared" ca="1" si="6"/>
        <v>3.8644431073237038</v>
      </c>
      <c r="N140" s="172"/>
    </row>
    <row r="141" spans="2:14" x14ac:dyDescent="0.25">
      <c r="B141" s="164">
        <v>109</v>
      </c>
      <c r="C141" s="172">
        <f ca="1">'Data (DefiLlama)'!$H$7*100+_xlfn.NORM.S.INV(RAND())*'Data (DefiLlama)'!$K$7*$C$6</f>
        <v>4.3920614759241348</v>
      </c>
      <c r="D141" s="172">
        <f ca="1">'Data (DefiLlama)'!$H$8*100+_xlfn.NORM.S.INV(RAND())*'Data (DefiLlama)'!$K$8*$C$6</f>
        <v>5.5102776716108419</v>
      </c>
      <c r="E141" s="172">
        <f ca="1">'Data (DefiLlama)'!$H$9*100+_xlfn.NORM.S.INV(RAND())*'Data (DefiLlama)'!$K$9*$C$6</f>
        <v>3.9088132164603264</v>
      </c>
      <c r="F141" s="172">
        <f ca="1">'Data (DefiLlama)'!$H$10*100+_xlfn.NORM.S.INV(RAND())*'Data (DefiLlama)'!$K$10*$C$6</f>
        <v>2.4604915655710724</v>
      </c>
      <c r="G141" s="172">
        <f ca="1">'Data (DefiLlama)'!$H$11*100+_xlfn.NORM.S.INV(RAND())*'Data (DefiLlama)'!$K$11*$C$6</f>
        <v>0.14373408574478153</v>
      </c>
      <c r="H141" s="172">
        <f ca="1">'Data (DefiLlama)'!$H$12*100+_xlfn.NORM.S.INV(RAND())*'Data (DefiLlama)'!$K$12*$C$6</f>
        <v>3.7055228048187288</v>
      </c>
      <c r="I141" s="175">
        <f ca="1">'Data (DefiLlama)'!$H$13*100+_xlfn.NORM.S.INV(RAND())*'Data (DefiLlama)'!$K$13*$C$6</f>
        <v>6.7563375937033481</v>
      </c>
      <c r="J141" s="172">
        <f ca="1">C141*'Allocation - Base'!$H$6+D141*'Allocation - Base'!$H$7+E141*'Allocation - Base'!$H$8+F141*'Allocation - Base'!$H$9+G141*'Allocation - Base'!$H$10+H141*'Allocation - Base'!$H$11+I141*'Allocation - Base'!$H$12</f>
        <v>4.2354062898050815</v>
      </c>
      <c r="K141" s="172">
        <f t="shared" ca="1" si="4"/>
        <v>0</v>
      </c>
      <c r="L141" s="172">
        <f t="shared" ca="1" si="5"/>
        <v>4.1354062898050818</v>
      </c>
      <c r="M141" s="172">
        <f t="shared" ca="1" si="6"/>
        <v>4.1354062898050818</v>
      </c>
      <c r="N141" s="172"/>
    </row>
    <row r="142" spans="2:14" x14ac:dyDescent="0.25">
      <c r="B142" s="164">
        <v>110</v>
      </c>
      <c r="C142" s="172">
        <f ca="1">'Data (DefiLlama)'!$H$7*100+_xlfn.NORM.S.INV(RAND())*'Data (DefiLlama)'!$K$7*$C$6</f>
        <v>4.2551934264137845</v>
      </c>
      <c r="D142" s="172">
        <f ca="1">'Data (DefiLlama)'!$H$8*100+_xlfn.NORM.S.INV(RAND())*'Data (DefiLlama)'!$K$8*$C$6</f>
        <v>5.0074389120564815</v>
      </c>
      <c r="E142" s="172">
        <f ca="1">'Data (DefiLlama)'!$H$9*100+_xlfn.NORM.S.INV(RAND())*'Data (DefiLlama)'!$K$9*$C$6</f>
        <v>4.2834464026264234</v>
      </c>
      <c r="F142" s="172">
        <f ca="1">'Data (DefiLlama)'!$H$10*100+_xlfn.NORM.S.INV(RAND())*'Data (DefiLlama)'!$K$10*$C$6</f>
        <v>3.7380058515462338</v>
      </c>
      <c r="G142" s="172">
        <f ca="1">'Data (DefiLlama)'!$H$11*100+_xlfn.NORM.S.INV(RAND())*'Data (DefiLlama)'!$K$11*$C$6</f>
        <v>0.11609156281852159</v>
      </c>
      <c r="H142" s="172">
        <f ca="1">'Data (DefiLlama)'!$H$12*100+_xlfn.NORM.S.INV(RAND())*'Data (DefiLlama)'!$K$12*$C$6</f>
        <v>5.7573952039306242</v>
      </c>
      <c r="I142" s="175">
        <f ca="1">'Data (DefiLlama)'!$H$13*100+_xlfn.NORM.S.INV(RAND())*'Data (DefiLlama)'!$K$13*$C$6</f>
        <v>4.6080720934473396</v>
      </c>
      <c r="J142" s="172">
        <f ca="1">C142*'Allocation - Base'!$H$6+D142*'Allocation - Base'!$H$7+E142*'Allocation - Base'!$H$8+F142*'Allocation - Base'!$H$9+G142*'Allocation - Base'!$H$10+H142*'Allocation - Base'!$H$11+I142*'Allocation - Base'!$H$12</f>
        <v>4.4686932153253807</v>
      </c>
      <c r="K142" s="172">
        <f t="shared" ca="1" si="4"/>
        <v>0</v>
      </c>
      <c r="L142" s="172">
        <f t="shared" ca="1" si="5"/>
        <v>4.368693215325381</v>
      </c>
      <c r="M142" s="172">
        <f t="shared" ca="1" si="6"/>
        <v>4.368693215325381</v>
      </c>
      <c r="N142" s="172"/>
    </row>
    <row r="143" spans="2:14" x14ac:dyDescent="0.25">
      <c r="B143" s="164">
        <v>111</v>
      </c>
      <c r="C143" s="172">
        <f ca="1">'Data (DefiLlama)'!$H$7*100+_xlfn.NORM.S.INV(RAND())*'Data (DefiLlama)'!$K$7*$C$6</f>
        <v>4.4195198530613657</v>
      </c>
      <c r="D143" s="172">
        <f ca="1">'Data (DefiLlama)'!$H$8*100+_xlfn.NORM.S.INV(RAND())*'Data (DefiLlama)'!$K$8*$C$6</f>
        <v>5.1330669019432618</v>
      </c>
      <c r="E143" s="172">
        <f ca="1">'Data (DefiLlama)'!$H$9*100+_xlfn.NORM.S.INV(RAND())*'Data (DefiLlama)'!$K$9*$C$6</f>
        <v>5.0869223989956032</v>
      </c>
      <c r="F143" s="172">
        <f ca="1">'Data (DefiLlama)'!$H$10*100+_xlfn.NORM.S.INV(RAND())*'Data (DefiLlama)'!$K$10*$C$6</f>
        <v>3.47688655228677</v>
      </c>
      <c r="G143" s="172">
        <f ca="1">'Data (DefiLlama)'!$H$11*100+_xlfn.NORM.S.INV(RAND())*'Data (DefiLlama)'!$K$11*$C$6</f>
        <v>0.10877909087716497</v>
      </c>
      <c r="H143" s="172">
        <f ca="1">'Data (DefiLlama)'!$H$12*100+_xlfn.NORM.S.INV(RAND())*'Data (DefiLlama)'!$K$12*$C$6</f>
        <v>4.4074911177288749</v>
      </c>
      <c r="I143" s="175">
        <f ca="1">'Data (DefiLlama)'!$H$13*100+_xlfn.NORM.S.INV(RAND())*'Data (DefiLlama)'!$K$13*$C$6</f>
        <v>6.9138686648270165</v>
      </c>
      <c r="J143" s="172">
        <f ca="1">C143*'Allocation - Base'!$H$6+D143*'Allocation - Base'!$H$7+E143*'Allocation - Base'!$H$8+F143*'Allocation - Base'!$H$9+G143*'Allocation - Base'!$H$10+H143*'Allocation - Base'!$H$11+I143*'Allocation - Base'!$H$12</f>
        <v>4.5474159033563151</v>
      </c>
      <c r="K143" s="172">
        <f t="shared" ca="1" si="4"/>
        <v>0</v>
      </c>
      <c r="L143" s="172">
        <f t="shared" ca="1" si="5"/>
        <v>4.4474159033563154</v>
      </c>
      <c r="M143" s="172">
        <f t="shared" ca="1" si="6"/>
        <v>4.4474159033563154</v>
      </c>
      <c r="N143" s="172"/>
    </row>
    <row r="144" spans="2:14" x14ac:dyDescent="0.25">
      <c r="B144" s="164">
        <v>112</v>
      </c>
      <c r="C144" s="172">
        <f ca="1">'Data (DefiLlama)'!$H$7*100+_xlfn.NORM.S.INV(RAND())*'Data (DefiLlama)'!$K$7*$C$6</f>
        <v>4.2268947981268541</v>
      </c>
      <c r="D144" s="172">
        <f ca="1">'Data (DefiLlama)'!$H$8*100+_xlfn.NORM.S.INV(RAND())*'Data (DefiLlama)'!$K$8*$C$6</f>
        <v>6.3943498137783887</v>
      </c>
      <c r="E144" s="172">
        <f ca="1">'Data (DefiLlama)'!$H$9*100+_xlfn.NORM.S.INV(RAND())*'Data (DefiLlama)'!$K$9*$C$6</f>
        <v>2.6776233509138803</v>
      </c>
      <c r="F144" s="172">
        <f ca="1">'Data (DefiLlama)'!$H$10*100+_xlfn.NORM.S.INV(RAND())*'Data (DefiLlama)'!$K$10*$C$6</f>
        <v>2.9548449004438906</v>
      </c>
      <c r="G144" s="172">
        <f ca="1">'Data (DefiLlama)'!$H$11*100+_xlfn.NORM.S.INV(RAND())*'Data (DefiLlama)'!$K$11*$C$6</f>
        <v>-0.1194998784837692</v>
      </c>
      <c r="H144" s="172">
        <f ca="1">'Data (DefiLlama)'!$H$12*100+_xlfn.NORM.S.INV(RAND())*'Data (DefiLlama)'!$K$12*$C$6</f>
        <v>5.4628115339192593</v>
      </c>
      <c r="I144" s="175">
        <f ca="1">'Data (DefiLlama)'!$H$13*100+_xlfn.NORM.S.INV(RAND())*'Data (DefiLlama)'!$K$13*$C$6</f>
        <v>5.8197299641457558</v>
      </c>
      <c r="J144" s="172">
        <f ca="1">C144*'Allocation - Base'!$H$6+D144*'Allocation - Base'!$H$7+E144*'Allocation - Base'!$H$8+F144*'Allocation - Base'!$H$9+G144*'Allocation - Base'!$H$10+H144*'Allocation - Base'!$H$11+I144*'Allocation - Base'!$H$12</f>
        <v>4.3495084667748234</v>
      </c>
      <c r="K144" s="172">
        <f t="shared" ca="1" si="4"/>
        <v>0</v>
      </c>
      <c r="L144" s="172">
        <f t="shared" ca="1" si="5"/>
        <v>4.2495084667748237</v>
      </c>
      <c r="M144" s="172">
        <f t="shared" ca="1" si="6"/>
        <v>4.2495084667748237</v>
      </c>
      <c r="N144" s="172"/>
    </row>
    <row r="145" spans="2:14" x14ac:dyDescent="0.25">
      <c r="B145" s="164">
        <v>113</v>
      </c>
      <c r="C145" s="172">
        <f ca="1">'Data (DefiLlama)'!$H$7*100+_xlfn.NORM.S.INV(RAND())*'Data (DefiLlama)'!$K$7*$C$6</f>
        <v>4.4350698232722783</v>
      </c>
      <c r="D145" s="172">
        <f ca="1">'Data (DefiLlama)'!$H$8*100+_xlfn.NORM.S.INV(RAND())*'Data (DefiLlama)'!$K$8*$C$6</f>
        <v>5.1228092203151858</v>
      </c>
      <c r="E145" s="172">
        <f ca="1">'Data (DefiLlama)'!$H$9*100+_xlfn.NORM.S.INV(RAND())*'Data (DefiLlama)'!$K$9*$C$6</f>
        <v>4.2313722915496221</v>
      </c>
      <c r="F145" s="172">
        <f ca="1">'Data (DefiLlama)'!$H$10*100+_xlfn.NORM.S.INV(RAND())*'Data (DefiLlama)'!$K$10*$C$6</f>
        <v>2.5105215783670634</v>
      </c>
      <c r="G145" s="172">
        <f ca="1">'Data (DefiLlama)'!$H$11*100+_xlfn.NORM.S.INV(RAND())*'Data (DefiLlama)'!$K$11*$C$6</f>
        <v>-0.15338663019570012</v>
      </c>
      <c r="H145" s="172">
        <f ca="1">'Data (DefiLlama)'!$H$12*100+_xlfn.NORM.S.INV(RAND())*'Data (DefiLlama)'!$K$12*$C$6</f>
        <v>4.5403923916348425</v>
      </c>
      <c r="I145" s="175">
        <f ca="1">'Data (DefiLlama)'!$H$13*100+_xlfn.NORM.S.INV(RAND())*'Data (DefiLlama)'!$K$13*$C$6</f>
        <v>6.5478224839100285</v>
      </c>
      <c r="J145" s="172">
        <f ca="1">C145*'Allocation - Base'!$H$6+D145*'Allocation - Base'!$H$7+E145*'Allocation - Base'!$H$8+F145*'Allocation - Base'!$H$9+G145*'Allocation - Base'!$H$10+H145*'Allocation - Base'!$H$11+I145*'Allocation - Base'!$H$12</f>
        <v>4.3424558521833267</v>
      </c>
      <c r="K145" s="172">
        <f t="shared" ca="1" si="4"/>
        <v>0</v>
      </c>
      <c r="L145" s="172">
        <f t="shared" ca="1" si="5"/>
        <v>4.2424558521833271</v>
      </c>
      <c r="M145" s="172">
        <f t="shared" ca="1" si="6"/>
        <v>4.2424558521833271</v>
      </c>
      <c r="N145" s="172"/>
    </row>
    <row r="146" spans="2:14" x14ac:dyDescent="0.25">
      <c r="B146" s="164">
        <v>114</v>
      </c>
      <c r="C146" s="172">
        <f ca="1">'Data (DefiLlama)'!$H$7*100+_xlfn.NORM.S.INV(RAND())*'Data (DefiLlama)'!$K$7*$C$6</f>
        <v>4.3590733645757034</v>
      </c>
      <c r="D146" s="172">
        <f ca="1">'Data (DefiLlama)'!$H$8*100+_xlfn.NORM.S.INV(RAND())*'Data (DefiLlama)'!$K$8*$C$6</f>
        <v>5.3335651633922421</v>
      </c>
      <c r="E146" s="172">
        <f ca="1">'Data (DefiLlama)'!$H$9*100+_xlfn.NORM.S.INV(RAND())*'Data (DefiLlama)'!$K$9*$C$6</f>
        <v>4.2815692000740819</v>
      </c>
      <c r="F146" s="172">
        <f ca="1">'Data (DefiLlama)'!$H$10*100+_xlfn.NORM.S.INV(RAND())*'Data (DefiLlama)'!$K$10*$C$6</f>
        <v>3.231314714416647</v>
      </c>
      <c r="G146" s="172">
        <f ca="1">'Data (DefiLlama)'!$H$11*100+_xlfn.NORM.S.INV(RAND())*'Data (DefiLlama)'!$K$11*$C$6</f>
        <v>0.3370169795105914</v>
      </c>
      <c r="H146" s="172">
        <f ca="1">'Data (DefiLlama)'!$H$12*100+_xlfn.NORM.S.INV(RAND())*'Data (DefiLlama)'!$K$12*$C$6</f>
        <v>3.4882574639298949</v>
      </c>
      <c r="I146" s="175">
        <f ca="1">'Data (DefiLlama)'!$H$13*100+_xlfn.NORM.S.INV(RAND())*'Data (DefiLlama)'!$K$13*$C$6</f>
        <v>6.0543825034271679</v>
      </c>
      <c r="J146" s="172">
        <f ca="1">C146*'Allocation - Base'!$H$6+D146*'Allocation - Base'!$H$7+E146*'Allocation - Base'!$H$8+F146*'Allocation - Base'!$H$9+G146*'Allocation - Base'!$H$10+H146*'Allocation - Base'!$H$11+I146*'Allocation - Base'!$H$12</f>
        <v>4.2515950688043063</v>
      </c>
      <c r="K146" s="172">
        <f t="shared" ca="1" si="4"/>
        <v>0</v>
      </c>
      <c r="L146" s="172">
        <f t="shared" ca="1" si="5"/>
        <v>4.1515950688043066</v>
      </c>
      <c r="M146" s="172">
        <f t="shared" ca="1" si="6"/>
        <v>4.1515950688043066</v>
      </c>
      <c r="N146" s="172"/>
    </row>
    <row r="147" spans="2:14" x14ac:dyDescent="0.25">
      <c r="B147" s="164">
        <v>115</v>
      </c>
      <c r="C147" s="172">
        <f ca="1">'Data (DefiLlama)'!$H$7*100+_xlfn.NORM.S.INV(RAND())*'Data (DefiLlama)'!$K$7*$C$6</f>
        <v>4.3867557425905073</v>
      </c>
      <c r="D147" s="172">
        <f ca="1">'Data (DefiLlama)'!$H$8*100+_xlfn.NORM.S.INV(RAND())*'Data (DefiLlama)'!$K$8*$C$6</f>
        <v>3.5496458449956672</v>
      </c>
      <c r="E147" s="172">
        <f ca="1">'Data (DefiLlama)'!$H$9*100+_xlfn.NORM.S.INV(RAND())*'Data (DefiLlama)'!$K$9*$C$6</f>
        <v>4.1580855828167378</v>
      </c>
      <c r="F147" s="172">
        <f ca="1">'Data (DefiLlama)'!$H$10*100+_xlfn.NORM.S.INV(RAND())*'Data (DefiLlama)'!$K$10*$C$6</f>
        <v>2.7422593306224461</v>
      </c>
      <c r="G147" s="172">
        <f ca="1">'Data (DefiLlama)'!$H$11*100+_xlfn.NORM.S.INV(RAND())*'Data (DefiLlama)'!$K$11*$C$6</f>
        <v>0.3932827578032595</v>
      </c>
      <c r="H147" s="172">
        <f ca="1">'Data (DefiLlama)'!$H$12*100+_xlfn.NORM.S.INV(RAND())*'Data (DefiLlama)'!$K$12*$C$6</f>
        <v>4.0264718182655788</v>
      </c>
      <c r="I147" s="175">
        <f ca="1">'Data (DefiLlama)'!$H$13*100+_xlfn.NORM.S.INV(RAND())*'Data (DefiLlama)'!$K$13*$C$6</f>
        <v>6.1078351268986886</v>
      </c>
      <c r="J147" s="172">
        <f ca="1">C147*'Allocation - Base'!$H$6+D147*'Allocation - Base'!$H$7+E147*'Allocation - Base'!$H$8+F147*'Allocation - Base'!$H$9+G147*'Allocation - Base'!$H$10+H147*'Allocation - Base'!$H$11+I147*'Allocation - Base'!$H$12</f>
        <v>3.8665944903602529</v>
      </c>
      <c r="K147" s="172">
        <f t="shared" ca="1" si="4"/>
        <v>0</v>
      </c>
      <c r="L147" s="172">
        <f t="shared" ca="1" si="5"/>
        <v>3.7665944903602528</v>
      </c>
      <c r="M147" s="172">
        <f t="shared" ca="1" si="6"/>
        <v>3.7665944903602528</v>
      </c>
      <c r="N147" s="172"/>
    </row>
    <row r="148" spans="2:14" x14ac:dyDescent="0.25">
      <c r="B148" s="164">
        <v>116</v>
      </c>
      <c r="C148" s="172">
        <f ca="1">'Data (DefiLlama)'!$H$7*100+_xlfn.NORM.S.INV(RAND())*'Data (DefiLlama)'!$K$7*$C$6</f>
        <v>4.284632356354491</v>
      </c>
      <c r="D148" s="172">
        <f ca="1">'Data (DefiLlama)'!$H$8*100+_xlfn.NORM.S.INV(RAND())*'Data (DefiLlama)'!$K$8*$C$6</f>
        <v>6.3069439275019628</v>
      </c>
      <c r="E148" s="172">
        <f ca="1">'Data (DefiLlama)'!$H$9*100+_xlfn.NORM.S.INV(RAND())*'Data (DefiLlama)'!$K$9*$C$6</f>
        <v>4.3594547660284579</v>
      </c>
      <c r="F148" s="172">
        <f ca="1">'Data (DefiLlama)'!$H$10*100+_xlfn.NORM.S.INV(RAND())*'Data (DefiLlama)'!$K$10*$C$6</f>
        <v>3.3688140388772756</v>
      </c>
      <c r="G148" s="172">
        <f ca="1">'Data (DefiLlama)'!$H$11*100+_xlfn.NORM.S.INV(RAND())*'Data (DefiLlama)'!$K$11*$C$6</f>
        <v>-5.8061635021152969E-2</v>
      </c>
      <c r="H148" s="172">
        <f ca="1">'Data (DefiLlama)'!$H$12*100+_xlfn.NORM.S.INV(RAND())*'Data (DefiLlama)'!$K$12*$C$6</f>
        <v>4.9192733548367</v>
      </c>
      <c r="I148" s="175">
        <f ca="1">'Data (DefiLlama)'!$H$13*100+_xlfn.NORM.S.INV(RAND())*'Data (DefiLlama)'!$K$13*$C$6</f>
        <v>5.4796935922479184</v>
      </c>
      <c r="J148" s="172">
        <f ca="1">C148*'Allocation - Base'!$H$6+D148*'Allocation - Base'!$H$7+E148*'Allocation - Base'!$H$8+F148*'Allocation - Base'!$H$9+G148*'Allocation - Base'!$H$10+H148*'Allocation - Base'!$H$11+I148*'Allocation - Base'!$H$12</f>
        <v>4.6869773017633998</v>
      </c>
      <c r="K148" s="172">
        <f t="shared" ca="1" si="4"/>
        <v>0</v>
      </c>
      <c r="L148" s="172">
        <f t="shared" ca="1" si="5"/>
        <v>4.5869773017634001</v>
      </c>
      <c r="M148" s="172">
        <f t="shared" ca="1" si="6"/>
        <v>4.5869773017634001</v>
      </c>
      <c r="N148" s="172"/>
    </row>
    <row r="149" spans="2:14" x14ac:dyDescent="0.25">
      <c r="B149" s="164">
        <v>117</v>
      </c>
      <c r="C149" s="172">
        <f ca="1">'Data (DefiLlama)'!$H$7*100+_xlfn.NORM.S.INV(RAND())*'Data (DefiLlama)'!$K$7*$C$6</f>
        <v>4.1612212124475683</v>
      </c>
      <c r="D149" s="172">
        <f ca="1">'Data (DefiLlama)'!$H$8*100+_xlfn.NORM.S.INV(RAND())*'Data (DefiLlama)'!$K$8*$C$6</f>
        <v>3.8341189429942064</v>
      </c>
      <c r="E149" s="172">
        <f ca="1">'Data (DefiLlama)'!$H$9*100+_xlfn.NORM.S.INV(RAND())*'Data (DefiLlama)'!$K$9*$C$6</f>
        <v>4.1256160836314217</v>
      </c>
      <c r="F149" s="172">
        <f ca="1">'Data (DefiLlama)'!$H$10*100+_xlfn.NORM.S.INV(RAND())*'Data (DefiLlama)'!$K$10*$C$6</f>
        <v>4.5906643625362138</v>
      </c>
      <c r="G149" s="172">
        <f ca="1">'Data (DefiLlama)'!$H$11*100+_xlfn.NORM.S.INV(RAND())*'Data (DefiLlama)'!$K$11*$C$6</f>
        <v>-4.5689892087630059E-2</v>
      </c>
      <c r="H149" s="172">
        <f ca="1">'Data (DefiLlama)'!$H$12*100+_xlfn.NORM.S.INV(RAND())*'Data (DefiLlama)'!$K$12*$C$6</f>
        <v>4.4363219726439951</v>
      </c>
      <c r="I149" s="175">
        <f ca="1">'Data (DefiLlama)'!$H$13*100+_xlfn.NORM.S.INV(RAND())*'Data (DefiLlama)'!$K$13*$C$6</f>
        <v>6.9053568963295255</v>
      </c>
      <c r="J149" s="172">
        <f ca="1">C149*'Allocation - Base'!$H$6+D149*'Allocation - Base'!$H$7+E149*'Allocation - Base'!$H$8+F149*'Allocation - Base'!$H$9+G149*'Allocation - Base'!$H$10+H149*'Allocation - Base'!$H$11+I149*'Allocation - Base'!$H$12</f>
        <v>3.9014639216828955</v>
      </c>
      <c r="K149" s="172">
        <f t="shared" ca="1" si="4"/>
        <v>0.52449420909819844</v>
      </c>
      <c r="L149" s="172">
        <f t="shared" ca="1" si="5"/>
        <v>3.2769697125846968</v>
      </c>
      <c r="M149" s="172">
        <f t="shared" ca="1" si="6"/>
        <v>3.8014639216828954</v>
      </c>
      <c r="N149" s="172"/>
    </row>
    <row r="150" spans="2:14" x14ac:dyDescent="0.25">
      <c r="B150" s="164">
        <v>118</v>
      </c>
      <c r="C150" s="172">
        <f ca="1">'Data (DefiLlama)'!$H$7*100+_xlfn.NORM.S.INV(RAND())*'Data (DefiLlama)'!$K$7*$C$6</f>
        <v>4.5216999651168299</v>
      </c>
      <c r="D150" s="172">
        <f ca="1">'Data (DefiLlama)'!$H$8*100+_xlfn.NORM.S.INV(RAND())*'Data (DefiLlama)'!$K$8*$C$6</f>
        <v>4.4970161806021567</v>
      </c>
      <c r="E150" s="172">
        <f ca="1">'Data (DefiLlama)'!$H$9*100+_xlfn.NORM.S.INV(RAND())*'Data (DefiLlama)'!$K$9*$C$6</f>
        <v>3.3152635057998334</v>
      </c>
      <c r="F150" s="172">
        <f ca="1">'Data (DefiLlama)'!$H$10*100+_xlfn.NORM.S.INV(RAND())*'Data (DefiLlama)'!$K$10*$C$6</f>
        <v>4.0401323697376075</v>
      </c>
      <c r="G150" s="172">
        <f ca="1">'Data (DefiLlama)'!$H$11*100+_xlfn.NORM.S.INV(RAND())*'Data (DefiLlama)'!$K$11*$C$6</f>
        <v>0.21984721638125831</v>
      </c>
      <c r="H150" s="172">
        <f ca="1">'Data (DefiLlama)'!$H$12*100+_xlfn.NORM.S.INV(RAND())*'Data (DefiLlama)'!$K$12*$C$6</f>
        <v>4.4013025211158805</v>
      </c>
      <c r="I150" s="175">
        <f ca="1">'Data (DefiLlama)'!$H$13*100+_xlfn.NORM.S.INV(RAND())*'Data (DefiLlama)'!$K$13*$C$6</f>
        <v>5.0287614110965597</v>
      </c>
      <c r="J150" s="172">
        <f ca="1">C150*'Allocation - Base'!$H$6+D150*'Allocation - Base'!$H$7+E150*'Allocation - Base'!$H$8+F150*'Allocation - Base'!$H$9+G150*'Allocation - Base'!$H$10+H150*'Allocation - Base'!$H$11+I150*'Allocation - Base'!$H$12</f>
        <v>3.980767650121992</v>
      </c>
      <c r="K150" s="172">
        <f t="shared" ca="1" si="4"/>
        <v>0</v>
      </c>
      <c r="L150" s="172">
        <f t="shared" ca="1" si="5"/>
        <v>3.8807676501219919</v>
      </c>
      <c r="M150" s="172">
        <f t="shared" ca="1" si="6"/>
        <v>3.8807676501219919</v>
      </c>
      <c r="N150" s="172"/>
    </row>
    <row r="151" spans="2:14" x14ac:dyDescent="0.25">
      <c r="B151" s="164">
        <v>119</v>
      </c>
      <c r="C151" s="172">
        <f ca="1">'Data (DefiLlama)'!$H$7*100+_xlfn.NORM.S.INV(RAND())*'Data (DefiLlama)'!$K$7*$C$6</f>
        <v>4.2993600542745165</v>
      </c>
      <c r="D151" s="172">
        <f ca="1">'Data (DefiLlama)'!$H$8*100+_xlfn.NORM.S.INV(RAND())*'Data (DefiLlama)'!$K$8*$C$6</f>
        <v>5.3417702116954215</v>
      </c>
      <c r="E151" s="172">
        <f ca="1">'Data (DefiLlama)'!$H$9*100+_xlfn.NORM.S.INV(RAND())*'Data (DefiLlama)'!$K$9*$C$6</f>
        <v>4.3606307190071831</v>
      </c>
      <c r="F151" s="172">
        <f ca="1">'Data (DefiLlama)'!$H$10*100+_xlfn.NORM.S.INV(RAND())*'Data (DefiLlama)'!$K$10*$C$6</f>
        <v>2.6541073397151695</v>
      </c>
      <c r="G151" s="172">
        <f ca="1">'Data (DefiLlama)'!$H$11*100+_xlfn.NORM.S.INV(RAND())*'Data (DefiLlama)'!$K$11*$C$6</f>
        <v>0.19252852012541177</v>
      </c>
      <c r="H151" s="172">
        <f ca="1">'Data (DefiLlama)'!$H$12*100+_xlfn.NORM.S.INV(RAND())*'Data (DefiLlama)'!$K$12*$C$6</f>
        <v>4.3217331830576873</v>
      </c>
      <c r="I151" s="175">
        <f ca="1">'Data (DefiLlama)'!$H$13*100+_xlfn.NORM.S.INV(RAND())*'Data (DefiLlama)'!$K$13*$C$6</f>
        <v>6.7672876476434283</v>
      </c>
      <c r="J151" s="172">
        <f ca="1">C151*'Allocation - Base'!$H$6+D151*'Allocation - Base'!$H$7+E151*'Allocation - Base'!$H$8+F151*'Allocation - Base'!$H$9+G151*'Allocation - Base'!$H$10+H151*'Allocation - Base'!$H$11+I151*'Allocation - Base'!$H$12</f>
        <v>4.3732946524229295</v>
      </c>
      <c r="K151" s="172">
        <f t="shared" ca="1" si="4"/>
        <v>1.1856359986269362</v>
      </c>
      <c r="L151" s="172">
        <f t="shared" ca="1" si="5"/>
        <v>3.0876586537959936</v>
      </c>
      <c r="M151" s="172">
        <f t="shared" ca="1" si="6"/>
        <v>4.2732946524229298</v>
      </c>
      <c r="N151" s="172"/>
    </row>
    <row r="152" spans="2:14" x14ac:dyDescent="0.25">
      <c r="B152" s="164">
        <v>120</v>
      </c>
      <c r="C152" s="172">
        <f ca="1">'Data (DefiLlama)'!$H$7*100+_xlfn.NORM.S.INV(RAND())*'Data (DefiLlama)'!$K$7*$C$6</f>
        <v>4.1404915688287582</v>
      </c>
      <c r="D152" s="172">
        <f ca="1">'Data (DefiLlama)'!$H$8*100+_xlfn.NORM.S.INV(RAND())*'Data (DefiLlama)'!$K$8*$C$6</f>
        <v>5.2002949055049461</v>
      </c>
      <c r="E152" s="172">
        <f ca="1">'Data (DefiLlama)'!$H$9*100+_xlfn.NORM.S.INV(RAND())*'Data (DefiLlama)'!$K$9*$C$6</f>
        <v>4.0339524840453498</v>
      </c>
      <c r="F152" s="172">
        <f ca="1">'Data (DefiLlama)'!$H$10*100+_xlfn.NORM.S.INV(RAND())*'Data (DefiLlama)'!$K$10*$C$6</f>
        <v>3.8513827980801318</v>
      </c>
      <c r="G152" s="172">
        <f ca="1">'Data (DefiLlama)'!$H$11*100+_xlfn.NORM.S.INV(RAND())*'Data (DefiLlama)'!$K$11*$C$6</f>
        <v>2.3815318080492019E-3</v>
      </c>
      <c r="H152" s="172">
        <f ca="1">'Data (DefiLlama)'!$H$12*100+_xlfn.NORM.S.INV(RAND())*'Data (DefiLlama)'!$K$12*$C$6</f>
        <v>4.9306771177316078</v>
      </c>
      <c r="I152" s="175">
        <f ca="1">'Data (DefiLlama)'!$H$13*100+_xlfn.NORM.S.INV(RAND())*'Data (DefiLlama)'!$K$13*$C$6</f>
        <v>5.4417660364515514</v>
      </c>
      <c r="J152" s="172">
        <f ca="1">C152*'Allocation - Base'!$H$6+D152*'Allocation - Base'!$H$7+E152*'Allocation - Base'!$H$8+F152*'Allocation - Base'!$H$9+G152*'Allocation - Base'!$H$10+H152*'Allocation - Base'!$H$11+I152*'Allocation - Base'!$H$12</f>
        <v>4.2904299622863453</v>
      </c>
      <c r="K152" s="172">
        <f t="shared" ca="1" si="4"/>
        <v>1.4092815585627498</v>
      </c>
      <c r="L152" s="172">
        <f t="shared" ca="1" si="5"/>
        <v>2.7811484037235958</v>
      </c>
      <c r="M152" s="172">
        <f t="shared" ca="1" si="6"/>
        <v>4.1904299622863457</v>
      </c>
      <c r="N152" s="172"/>
    </row>
    <row r="153" spans="2:14" x14ac:dyDescent="0.25">
      <c r="B153" s="164">
        <v>121</v>
      </c>
      <c r="C153" s="172">
        <f ca="1">'Data (DefiLlama)'!$H$7*100+_xlfn.NORM.S.INV(RAND())*'Data (DefiLlama)'!$K$7*$C$6</f>
        <v>4.0043763688516369</v>
      </c>
      <c r="D153" s="172">
        <f ca="1">'Data (DefiLlama)'!$H$8*100+_xlfn.NORM.S.INV(RAND())*'Data (DefiLlama)'!$K$8*$C$6</f>
        <v>4.8601419276690603</v>
      </c>
      <c r="E153" s="172">
        <f ca="1">'Data (DefiLlama)'!$H$9*100+_xlfn.NORM.S.INV(RAND())*'Data (DefiLlama)'!$K$9*$C$6</f>
        <v>4.1250049931082708</v>
      </c>
      <c r="F153" s="172">
        <f ca="1">'Data (DefiLlama)'!$H$10*100+_xlfn.NORM.S.INV(RAND())*'Data (DefiLlama)'!$K$10*$C$6</f>
        <v>3.4506560550777081</v>
      </c>
      <c r="G153" s="172">
        <f ca="1">'Data (DefiLlama)'!$H$11*100+_xlfn.NORM.S.INV(RAND())*'Data (DefiLlama)'!$K$11*$C$6</f>
        <v>-7.5291484851147492E-2</v>
      </c>
      <c r="H153" s="172">
        <f ca="1">'Data (DefiLlama)'!$H$12*100+_xlfn.NORM.S.INV(RAND())*'Data (DefiLlama)'!$K$12*$C$6</f>
        <v>4.8126444608086842</v>
      </c>
      <c r="I153" s="175">
        <f ca="1">'Data (DefiLlama)'!$H$13*100+_xlfn.NORM.S.INV(RAND())*'Data (DefiLlama)'!$K$13*$C$6</f>
        <v>5.7848670964535538</v>
      </c>
      <c r="J153" s="172">
        <f ca="1">C153*'Allocation - Base'!$H$6+D153*'Allocation - Base'!$H$7+E153*'Allocation - Base'!$H$8+F153*'Allocation - Base'!$H$9+G153*'Allocation - Base'!$H$10+H153*'Allocation - Base'!$H$11+I153*'Allocation - Base'!$H$12</f>
        <v>4.1657317357285688</v>
      </c>
      <c r="K153" s="172">
        <f t="shared" ca="1" si="4"/>
        <v>0</v>
      </c>
      <c r="L153" s="172">
        <f t="shared" ca="1" si="5"/>
        <v>4.0657317357285692</v>
      </c>
      <c r="M153" s="172">
        <f t="shared" ca="1" si="6"/>
        <v>4.0657317357285692</v>
      </c>
      <c r="N153" s="172"/>
    </row>
    <row r="154" spans="2:14" x14ac:dyDescent="0.25">
      <c r="B154" s="164">
        <v>122</v>
      </c>
      <c r="C154" s="172">
        <f ca="1">'Data (DefiLlama)'!$H$7*100+_xlfn.NORM.S.INV(RAND())*'Data (DefiLlama)'!$K$7*$C$6</f>
        <v>4.3542503805917994</v>
      </c>
      <c r="D154" s="172">
        <f ca="1">'Data (DefiLlama)'!$H$8*100+_xlfn.NORM.S.INV(RAND())*'Data (DefiLlama)'!$K$8*$C$6</f>
        <v>5.1229061861183931</v>
      </c>
      <c r="E154" s="172">
        <f ca="1">'Data (DefiLlama)'!$H$9*100+_xlfn.NORM.S.INV(RAND())*'Data (DefiLlama)'!$K$9*$C$6</f>
        <v>5.0893035454337321</v>
      </c>
      <c r="F154" s="172">
        <f ca="1">'Data (DefiLlama)'!$H$10*100+_xlfn.NORM.S.INV(RAND())*'Data (DefiLlama)'!$K$10*$C$6</f>
        <v>4.4043000297797468</v>
      </c>
      <c r="G154" s="172">
        <f ca="1">'Data (DefiLlama)'!$H$11*100+_xlfn.NORM.S.INV(RAND())*'Data (DefiLlama)'!$K$11*$C$6</f>
        <v>-0.16225627395391176</v>
      </c>
      <c r="H154" s="172">
        <f ca="1">'Data (DefiLlama)'!$H$12*100+_xlfn.NORM.S.INV(RAND())*'Data (DefiLlama)'!$K$12*$C$6</f>
        <v>5.2488560840840472</v>
      </c>
      <c r="I154" s="175">
        <f ca="1">'Data (DefiLlama)'!$H$13*100+_xlfn.NORM.S.INV(RAND())*'Data (DefiLlama)'!$K$13*$C$6</f>
        <v>5.6364001453431012</v>
      </c>
      <c r="J154" s="172">
        <f ca="1">C154*'Allocation - Base'!$H$6+D154*'Allocation - Base'!$H$7+E154*'Allocation - Base'!$H$8+F154*'Allocation - Base'!$H$9+G154*'Allocation - Base'!$H$10+H154*'Allocation - Base'!$H$11+I154*'Allocation - Base'!$H$12</f>
        <v>4.6385431459804822</v>
      </c>
      <c r="K154" s="172">
        <f t="shared" ca="1" si="4"/>
        <v>0</v>
      </c>
      <c r="L154" s="172">
        <f t="shared" ca="1" si="5"/>
        <v>4.5385431459804826</v>
      </c>
      <c r="M154" s="172">
        <f t="shared" ca="1" si="6"/>
        <v>4.5385431459804826</v>
      </c>
      <c r="N154" s="172"/>
    </row>
    <row r="155" spans="2:14" x14ac:dyDescent="0.25">
      <c r="B155" s="164">
        <v>123</v>
      </c>
      <c r="C155" s="172">
        <f ca="1">'Data (DefiLlama)'!$H$7*100+_xlfn.NORM.S.INV(RAND())*'Data (DefiLlama)'!$K$7*$C$6</f>
        <v>4.2098342023765492</v>
      </c>
      <c r="D155" s="172">
        <f ca="1">'Data (DefiLlama)'!$H$8*100+_xlfn.NORM.S.INV(RAND())*'Data (DefiLlama)'!$K$8*$C$6</f>
        <v>4.871168377549683</v>
      </c>
      <c r="E155" s="172">
        <f ca="1">'Data (DefiLlama)'!$H$9*100+_xlfn.NORM.S.INV(RAND())*'Data (DefiLlama)'!$K$9*$C$6</f>
        <v>4.0712176803132927</v>
      </c>
      <c r="F155" s="172">
        <f ca="1">'Data (DefiLlama)'!$H$10*100+_xlfn.NORM.S.INV(RAND())*'Data (DefiLlama)'!$K$10*$C$6</f>
        <v>3.3826677363951223</v>
      </c>
      <c r="G155" s="172">
        <f ca="1">'Data (DefiLlama)'!$H$11*100+_xlfn.NORM.S.INV(RAND())*'Data (DefiLlama)'!$K$11*$C$6</f>
        <v>-0.17697411579521669</v>
      </c>
      <c r="H155" s="172">
        <f ca="1">'Data (DefiLlama)'!$H$12*100+_xlfn.NORM.S.INV(RAND())*'Data (DefiLlama)'!$K$12*$C$6</f>
        <v>5.1645793154132624</v>
      </c>
      <c r="I155" s="175">
        <f ca="1">'Data (DefiLlama)'!$H$13*100+_xlfn.NORM.S.INV(RAND())*'Data (DefiLlama)'!$K$13*$C$6</f>
        <v>5.0419403728579653</v>
      </c>
      <c r="J155" s="172">
        <f ca="1">C155*'Allocation - Base'!$H$6+D155*'Allocation - Base'!$H$7+E155*'Allocation - Base'!$H$8+F155*'Allocation - Base'!$H$9+G155*'Allocation - Base'!$H$10+H155*'Allocation - Base'!$H$11+I155*'Allocation - Base'!$H$12</f>
        <v>4.2643849667009377</v>
      </c>
      <c r="K155" s="172">
        <f t="shared" ca="1" si="4"/>
        <v>0</v>
      </c>
      <c r="L155" s="172">
        <f t="shared" ca="1" si="5"/>
        <v>4.1643849667009381</v>
      </c>
      <c r="M155" s="172">
        <f t="shared" ca="1" si="6"/>
        <v>4.1643849667009381</v>
      </c>
      <c r="N155" s="172"/>
    </row>
    <row r="156" spans="2:14" x14ac:dyDescent="0.25">
      <c r="B156" s="164">
        <v>124</v>
      </c>
      <c r="C156" s="172">
        <f ca="1">'Data (DefiLlama)'!$H$7*100+_xlfn.NORM.S.INV(RAND())*'Data (DefiLlama)'!$K$7*$C$6</f>
        <v>3.9743779360180103</v>
      </c>
      <c r="D156" s="172">
        <f ca="1">'Data (DefiLlama)'!$H$8*100+_xlfn.NORM.S.INV(RAND())*'Data (DefiLlama)'!$K$8*$C$6</f>
        <v>6.5328930115178299</v>
      </c>
      <c r="E156" s="172">
        <f ca="1">'Data (DefiLlama)'!$H$9*100+_xlfn.NORM.S.INV(RAND())*'Data (DefiLlama)'!$K$9*$C$6</f>
        <v>4.0499569026662554</v>
      </c>
      <c r="F156" s="172">
        <f ca="1">'Data (DefiLlama)'!$H$10*100+_xlfn.NORM.S.INV(RAND())*'Data (DefiLlama)'!$K$10*$C$6</f>
        <v>3.7017316036615462</v>
      </c>
      <c r="G156" s="172">
        <f ca="1">'Data (DefiLlama)'!$H$11*100+_xlfn.NORM.S.INV(RAND())*'Data (DefiLlama)'!$K$11*$C$6</f>
        <v>5.3175855331431786E-2</v>
      </c>
      <c r="H156" s="172">
        <f ca="1">'Data (DefiLlama)'!$H$12*100+_xlfn.NORM.S.INV(RAND())*'Data (DefiLlama)'!$K$12*$C$6</f>
        <v>4.7232997849251044</v>
      </c>
      <c r="I156" s="175">
        <f ca="1">'Data (DefiLlama)'!$H$13*100+_xlfn.NORM.S.INV(RAND())*'Data (DefiLlama)'!$K$13*$C$6</f>
        <v>4.1551691012540584</v>
      </c>
      <c r="J156" s="172">
        <f ca="1">C156*'Allocation - Base'!$H$6+D156*'Allocation - Base'!$H$7+E156*'Allocation - Base'!$H$8+F156*'Allocation - Base'!$H$9+G156*'Allocation - Base'!$H$10+H156*'Allocation - Base'!$H$11+I156*'Allocation - Base'!$H$12</f>
        <v>4.549179619856762</v>
      </c>
      <c r="K156" s="172">
        <f t="shared" ca="1" si="4"/>
        <v>6.2701449368873572</v>
      </c>
      <c r="L156" s="172">
        <f t="shared" ca="1" si="5"/>
        <v>-1.8209653170305948</v>
      </c>
      <c r="M156" s="172">
        <f t="shared" ca="1" si="6"/>
        <v>4.4491796198567624</v>
      </c>
      <c r="N156" s="172"/>
    </row>
    <row r="157" spans="2:14" x14ac:dyDescent="0.25">
      <c r="B157" s="164">
        <v>125</v>
      </c>
      <c r="C157" s="172">
        <f ca="1">'Data (DefiLlama)'!$H$7*100+_xlfn.NORM.S.INV(RAND())*'Data (DefiLlama)'!$K$7*$C$6</f>
        <v>4.4909987394021975</v>
      </c>
      <c r="D157" s="172">
        <f ca="1">'Data (DefiLlama)'!$H$8*100+_xlfn.NORM.S.INV(RAND())*'Data (DefiLlama)'!$K$8*$C$6</f>
        <v>5.2479262353053615</v>
      </c>
      <c r="E157" s="172">
        <f ca="1">'Data (DefiLlama)'!$H$9*100+_xlfn.NORM.S.INV(RAND())*'Data (DefiLlama)'!$K$9*$C$6</f>
        <v>4.3456408453851294</v>
      </c>
      <c r="F157" s="172">
        <f ca="1">'Data (DefiLlama)'!$H$10*100+_xlfn.NORM.S.INV(RAND())*'Data (DefiLlama)'!$K$10*$C$6</f>
        <v>4.1627703905723177</v>
      </c>
      <c r="G157" s="172">
        <f ca="1">'Data (DefiLlama)'!$H$11*100+_xlfn.NORM.S.INV(RAND())*'Data (DefiLlama)'!$K$11*$C$6</f>
        <v>0.31033778206987811</v>
      </c>
      <c r="H157" s="172">
        <f ca="1">'Data (DefiLlama)'!$H$12*100+_xlfn.NORM.S.INV(RAND())*'Data (DefiLlama)'!$K$12*$C$6</f>
        <v>5.9434022628229908</v>
      </c>
      <c r="I157" s="175">
        <f ca="1">'Data (DefiLlama)'!$H$13*100+_xlfn.NORM.S.INV(RAND())*'Data (DefiLlama)'!$K$13*$C$6</f>
        <v>7.943707819829827</v>
      </c>
      <c r="J157" s="172">
        <f ca="1">C157*'Allocation - Base'!$H$6+D157*'Allocation - Base'!$H$7+E157*'Allocation - Base'!$H$8+F157*'Allocation - Base'!$H$9+G157*'Allocation - Base'!$H$10+H157*'Allocation - Base'!$H$11+I157*'Allocation - Base'!$H$12</f>
        <v>4.6527186205202247</v>
      </c>
      <c r="K157" s="172">
        <f t="shared" ca="1" si="4"/>
        <v>0.83881651933403645</v>
      </c>
      <c r="L157" s="172">
        <f t="shared" ca="1" si="5"/>
        <v>3.7139021011861884</v>
      </c>
      <c r="M157" s="172">
        <f t="shared" ca="1" si="6"/>
        <v>4.552718620520225</v>
      </c>
      <c r="N157" s="172"/>
    </row>
    <row r="158" spans="2:14" x14ac:dyDescent="0.25">
      <c r="B158" s="164">
        <v>126</v>
      </c>
      <c r="C158" s="172">
        <f ca="1">'Data (DefiLlama)'!$H$7*100+_xlfn.NORM.S.INV(RAND())*'Data (DefiLlama)'!$K$7*$C$6</f>
        <v>4.2363381613132614</v>
      </c>
      <c r="D158" s="172">
        <f ca="1">'Data (DefiLlama)'!$H$8*100+_xlfn.NORM.S.INV(RAND())*'Data (DefiLlama)'!$K$8*$C$6</f>
        <v>5.0880126953635285</v>
      </c>
      <c r="E158" s="172">
        <f ca="1">'Data (DefiLlama)'!$H$9*100+_xlfn.NORM.S.INV(RAND())*'Data (DefiLlama)'!$K$9*$C$6</f>
        <v>4.6673342726116269</v>
      </c>
      <c r="F158" s="172">
        <f ca="1">'Data (DefiLlama)'!$H$10*100+_xlfn.NORM.S.INV(RAND())*'Data (DefiLlama)'!$K$10*$C$6</f>
        <v>2.685626811844815</v>
      </c>
      <c r="G158" s="172">
        <f ca="1">'Data (DefiLlama)'!$H$11*100+_xlfn.NORM.S.INV(RAND())*'Data (DefiLlama)'!$K$11*$C$6</f>
        <v>0.29758477081012119</v>
      </c>
      <c r="H158" s="172">
        <f ca="1">'Data (DefiLlama)'!$H$12*100+_xlfn.NORM.S.INV(RAND())*'Data (DefiLlama)'!$K$12*$C$6</f>
        <v>5.078108375515253</v>
      </c>
      <c r="I158" s="175">
        <f ca="1">'Data (DefiLlama)'!$H$13*100+_xlfn.NORM.S.INV(RAND())*'Data (DefiLlama)'!$K$13*$C$6</f>
        <v>3.8152503056822598</v>
      </c>
      <c r="J158" s="172">
        <f ca="1">C158*'Allocation - Base'!$H$6+D158*'Allocation - Base'!$H$7+E158*'Allocation - Base'!$H$8+F158*'Allocation - Base'!$H$9+G158*'Allocation - Base'!$H$10+H158*'Allocation - Base'!$H$11+I158*'Allocation - Base'!$H$12</f>
        <v>4.4863336852555618</v>
      </c>
      <c r="K158" s="172">
        <f t="shared" ca="1" si="4"/>
        <v>0</v>
      </c>
      <c r="L158" s="172">
        <f t="shared" ca="1" si="5"/>
        <v>4.3863336852555621</v>
      </c>
      <c r="M158" s="172">
        <f t="shared" ca="1" si="6"/>
        <v>4.3863336852555621</v>
      </c>
      <c r="N158" s="172"/>
    </row>
    <row r="159" spans="2:14" x14ac:dyDescent="0.25">
      <c r="B159" s="164">
        <v>127</v>
      </c>
      <c r="C159" s="172">
        <f ca="1">'Data (DefiLlama)'!$H$7*100+_xlfn.NORM.S.INV(RAND())*'Data (DefiLlama)'!$K$7*$C$6</f>
        <v>4.2139908721303891</v>
      </c>
      <c r="D159" s="172">
        <f ca="1">'Data (DefiLlama)'!$H$8*100+_xlfn.NORM.S.INV(RAND())*'Data (DefiLlama)'!$K$8*$C$6</f>
        <v>5.8623301919589714</v>
      </c>
      <c r="E159" s="172">
        <f ca="1">'Data (DefiLlama)'!$H$9*100+_xlfn.NORM.S.INV(RAND())*'Data (DefiLlama)'!$K$9*$C$6</f>
        <v>4.7937812700812188</v>
      </c>
      <c r="F159" s="172">
        <f ca="1">'Data (DefiLlama)'!$H$10*100+_xlfn.NORM.S.INV(RAND())*'Data (DefiLlama)'!$K$10*$C$6</f>
        <v>3.0929323968686973</v>
      </c>
      <c r="G159" s="172">
        <f ca="1">'Data (DefiLlama)'!$H$11*100+_xlfn.NORM.S.INV(RAND())*'Data (DefiLlama)'!$K$11*$C$6</f>
        <v>0.17680168229424739</v>
      </c>
      <c r="H159" s="172">
        <f ca="1">'Data (DefiLlama)'!$H$12*100+_xlfn.NORM.S.INV(RAND())*'Data (DefiLlama)'!$K$12*$C$6</f>
        <v>5.4413941881544767</v>
      </c>
      <c r="I159" s="175">
        <f ca="1">'Data (DefiLlama)'!$H$13*100+_xlfn.NORM.S.INV(RAND())*'Data (DefiLlama)'!$K$13*$C$6</f>
        <v>4.7725256262771598</v>
      </c>
      <c r="J159" s="172">
        <f ca="1">C159*'Allocation - Base'!$H$6+D159*'Allocation - Base'!$H$7+E159*'Allocation - Base'!$H$8+F159*'Allocation - Base'!$H$9+G159*'Allocation - Base'!$H$10+H159*'Allocation - Base'!$H$11+I159*'Allocation - Base'!$H$12</f>
        <v>4.7532743394870485</v>
      </c>
      <c r="K159" s="172">
        <f t="shared" ca="1" si="4"/>
        <v>0</v>
      </c>
      <c r="L159" s="172">
        <f t="shared" ca="1" si="5"/>
        <v>4.6532743394870488</v>
      </c>
      <c r="M159" s="172">
        <f t="shared" ca="1" si="6"/>
        <v>4.6532743394870488</v>
      </c>
      <c r="N159" s="172"/>
    </row>
    <row r="160" spans="2:14" x14ac:dyDescent="0.25">
      <c r="B160" s="164">
        <v>128</v>
      </c>
      <c r="C160" s="172">
        <f ca="1">'Data (DefiLlama)'!$H$7*100+_xlfn.NORM.S.INV(RAND())*'Data (DefiLlama)'!$K$7*$C$6</f>
        <v>4.1848593027485865</v>
      </c>
      <c r="D160" s="172">
        <f ca="1">'Data (DefiLlama)'!$H$8*100+_xlfn.NORM.S.INV(RAND())*'Data (DefiLlama)'!$K$8*$C$6</f>
        <v>3.8640516735333477</v>
      </c>
      <c r="E160" s="172">
        <f ca="1">'Data (DefiLlama)'!$H$9*100+_xlfn.NORM.S.INV(RAND())*'Data (DefiLlama)'!$K$9*$C$6</f>
        <v>4.1592968074792687</v>
      </c>
      <c r="F160" s="172">
        <f ca="1">'Data (DefiLlama)'!$H$10*100+_xlfn.NORM.S.INV(RAND())*'Data (DefiLlama)'!$K$10*$C$6</f>
        <v>2.8304414325594367</v>
      </c>
      <c r="G160" s="172">
        <f ca="1">'Data (DefiLlama)'!$H$11*100+_xlfn.NORM.S.INV(RAND())*'Data (DefiLlama)'!$K$11*$C$6</f>
        <v>-0.34037190244562704</v>
      </c>
      <c r="H160" s="172">
        <f ca="1">'Data (DefiLlama)'!$H$12*100+_xlfn.NORM.S.INV(RAND())*'Data (DefiLlama)'!$K$12*$C$6</f>
        <v>4.5248757480512536</v>
      </c>
      <c r="I160" s="175">
        <f ca="1">'Data (DefiLlama)'!$H$13*100+_xlfn.NORM.S.INV(RAND())*'Data (DefiLlama)'!$K$13*$C$6</f>
        <v>6.5416937919063241</v>
      </c>
      <c r="J160" s="172">
        <f ca="1">C160*'Allocation - Base'!$H$6+D160*'Allocation - Base'!$H$7+E160*'Allocation - Base'!$H$8+F160*'Allocation - Base'!$H$9+G160*'Allocation - Base'!$H$10+H160*'Allocation - Base'!$H$11+I160*'Allocation - Base'!$H$12</f>
        <v>3.9230076781631364</v>
      </c>
      <c r="K160" s="172">
        <f t="shared" ca="1" si="4"/>
        <v>0</v>
      </c>
      <c r="L160" s="172">
        <f t="shared" ca="1" si="5"/>
        <v>3.8230076781631364</v>
      </c>
      <c r="M160" s="172">
        <f t="shared" ca="1" si="6"/>
        <v>3.8230076781631364</v>
      </c>
      <c r="N160" s="172"/>
    </row>
    <row r="161" spans="2:14" x14ac:dyDescent="0.25">
      <c r="B161" s="164">
        <v>129</v>
      </c>
      <c r="C161" s="172">
        <f ca="1">'Data (DefiLlama)'!$H$7*100+_xlfn.NORM.S.INV(RAND())*'Data (DefiLlama)'!$K$7*$C$6</f>
        <v>3.9999864450220555</v>
      </c>
      <c r="D161" s="172">
        <f ca="1">'Data (DefiLlama)'!$H$8*100+_xlfn.NORM.S.INV(RAND())*'Data (DefiLlama)'!$K$8*$C$6</f>
        <v>4.0985021358187863</v>
      </c>
      <c r="E161" s="172">
        <f ca="1">'Data (DefiLlama)'!$H$9*100+_xlfn.NORM.S.INV(RAND())*'Data (DefiLlama)'!$K$9*$C$6</f>
        <v>3.9934608630106858</v>
      </c>
      <c r="F161" s="172">
        <f ca="1">'Data (DefiLlama)'!$H$10*100+_xlfn.NORM.S.INV(RAND())*'Data (DefiLlama)'!$K$10*$C$6</f>
        <v>3.8136893131855061</v>
      </c>
      <c r="G161" s="172">
        <f ca="1">'Data (DefiLlama)'!$H$11*100+_xlfn.NORM.S.INV(RAND())*'Data (DefiLlama)'!$K$11*$C$6</f>
        <v>0.61745306459905847</v>
      </c>
      <c r="H161" s="172">
        <f ca="1">'Data (DefiLlama)'!$H$12*100+_xlfn.NORM.S.INV(RAND())*'Data (DefiLlama)'!$K$12*$C$6</f>
        <v>4.9663393590062119</v>
      </c>
      <c r="I161" s="175">
        <f ca="1">'Data (DefiLlama)'!$H$13*100+_xlfn.NORM.S.INV(RAND())*'Data (DefiLlama)'!$K$13*$C$6</f>
        <v>5.321106622356055</v>
      </c>
      <c r="J161" s="172">
        <f ca="1">C161*'Allocation - Base'!$H$6+D161*'Allocation - Base'!$H$7+E161*'Allocation - Base'!$H$8+F161*'Allocation - Base'!$H$9+G161*'Allocation - Base'!$H$10+H161*'Allocation - Base'!$H$11+I161*'Allocation - Base'!$H$12</f>
        <v>3.9988102402948691</v>
      </c>
      <c r="K161" s="172">
        <f t="shared" ref="K161:K224" ca="1" si="7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7.5018941949371687</v>
      </c>
      <c r="L161" s="172">
        <f t="shared" ref="L161:L224" ca="1" si="8">J161-$C$7*100-K161</f>
        <v>-3.6030839546422997</v>
      </c>
      <c r="M161" s="172">
        <f t="shared" ref="M161:M224" ca="1" si="9">J161-$C$7*100</f>
        <v>3.898810240294869</v>
      </c>
      <c r="N161" s="172"/>
    </row>
    <row r="162" spans="2:14" x14ac:dyDescent="0.25">
      <c r="B162" s="164">
        <v>130</v>
      </c>
      <c r="C162" s="172">
        <f ca="1">'Data (DefiLlama)'!$H$7*100+_xlfn.NORM.S.INV(RAND())*'Data (DefiLlama)'!$K$7*$C$6</f>
        <v>4.3110961419613369</v>
      </c>
      <c r="D162" s="172">
        <f ca="1">'Data (DefiLlama)'!$H$8*100+_xlfn.NORM.S.INV(RAND())*'Data (DefiLlama)'!$K$8*$C$6</f>
        <v>5.4832242333514474</v>
      </c>
      <c r="E162" s="172">
        <f ca="1">'Data (DefiLlama)'!$H$9*100+_xlfn.NORM.S.INV(RAND())*'Data (DefiLlama)'!$K$9*$C$6</f>
        <v>4.4502071880810128</v>
      </c>
      <c r="F162" s="172">
        <f ca="1">'Data (DefiLlama)'!$H$10*100+_xlfn.NORM.S.INV(RAND())*'Data (DefiLlama)'!$K$10*$C$6</f>
        <v>2.5195136348452465</v>
      </c>
      <c r="G162" s="172">
        <f ca="1">'Data (DefiLlama)'!$H$11*100+_xlfn.NORM.S.INV(RAND())*'Data (DefiLlama)'!$K$11*$C$6</f>
        <v>-0.42095185025214965</v>
      </c>
      <c r="H162" s="172">
        <f ca="1">'Data (DefiLlama)'!$H$12*100+_xlfn.NORM.S.INV(RAND())*'Data (DefiLlama)'!$K$12*$C$6</f>
        <v>4.9368128894184506</v>
      </c>
      <c r="I162" s="175">
        <f ca="1">'Data (DefiLlama)'!$H$13*100+_xlfn.NORM.S.INV(RAND())*'Data (DefiLlama)'!$K$13*$C$6</f>
        <v>5.0931635640942279</v>
      </c>
      <c r="J162" s="172">
        <f ca="1">C162*'Allocation - Base'!$H$6+D162*'Allocation - Base'!$H$7+E162*'Allocation - Base'!$H$8+F162*'Allocation - Base'!$H$9+G162*'Allocation - Base'!$H$10+H162*'Allocation - Base'!$H$11+I162*'Allocation - Base'!$H$12</f>
        <v>4.496161038846676</v>
      </c>
      <c r="K162" s="172">
        <f t="shared" ca="1" si="7"/>
        <v>0</v>
      </c>
      <c r="L162" s="172">
        <f t="shared" ca="1" si="8"/>
        <v>4.3961610388466763</v>
      </c>
      <c r="M162" s="172">
        <f t="shared" ca="1" si="9"/>
        <v>4.3961610388466763</v>
      </c>
      <c r="N162" s="172"/>
    </row>
    <row r="163" spans="2:14" x14ac:dyDescent="0.25">
      <c r="B163" s="164">
        <v>131</v>
      </c>
      <c r="C163" s="172">
        <f ca="1">'Data (DefiLlama)'!$H$7*100+_xlfn.NORM.S.INV(RAND())*'Data (DefiLlama)'!$K$7*$C$6</f>
        <v>4.0832197659240679</v>
      </c>
      <c r="D163" s="172">
        <f ca="1">'Data (DefiLlama)'!$H$8*100+_xlfn.NORM.S.INV(RAND())*'Data (DefiLlama)'!$K$8*$C$6</f>
        <v>3.998821008216801</v>
      </c>
      <c r="E163" s="172">
        <f ca="1">'Data (DefiLlama)'!$H$9*100+_xlfn.NORM.S.INV(RAND())*'Data (DefiLlama)'!$K$9*$C$6</f>
        <v>4.9604786392133606</v>
      </c>
      <c r="F163" s="172">
        <f ca="1">'Data (DefiLlama)'!$H$10*100+_xlfn.NORM.S.INV(RAND())*'Data (DefiLlama)'!$K$10*$C$6</f>
        <v>3.4054247547523069</v>
      </c>
      <c r="G163" s="172">
        <f ca="1">'Data (DefiLlama)'!$H$11*100+_xlfn.NORM.S.INV(RAND())*'Data (DefiLlama)'!$K$11*$C$6</f>
        <v>3.1345221155702201E-2</v>
      </c>
      <c r="H163" s="172">
        <f ca="1">'Data (DefiLlama)'!$H$12*100+_xlfn.NORM.S.INV(RAND())*'Data (DefiLlama)'!$K$12*$C$6</f>
        <v>4.2013905253283754</v>
      </c>
      <c r="I163" s="175">
        <f ca="1">'Data (DefiLlama)'!$H$13*100+_xlfn.NORM.S.INV(RAND())*'Data (DefiLlama)'!$K$13*$C$6</f>
        <v>5.1880453798094051</v>
      </c>
      <c r="J163" s="172">
        <f ca="1">C163*'Allocation - Base'!$H$6+D163*'Allocation - Base'!$H$7+E163*'Allocation - Base'!$H$8+F163*'Allocation - Base'!$H$9+G163*'Allocation - Base'!$H$10+H163*'Allocation - Base'!$H$11+I163*'Allocation - Base'!$H$12</f>
        <v>4.0965666814918027</v>
      </c>
      <c r="K163" s="172">
        <f t="shared" ca="1" si="7"/>
        <v>0</v>
      </c>
      <c r="L163" s="172">
        <f t="shared" ca="1" si="8"/>
        <v>3.9965666814918026</v>
      </c>
      <c r="M163" s="172">
        <f t="shared" ca="1" si="9"/>
        <v>3.9965666814918026</v>
      </c>
      <c r="N163" s="172"/>
    </row>
    <row r="164" spans="2:14" x14ac:dyDescent="0.25">
      <c r="B164" s="164">
        <v>132</v>
      </c>
      <c r="C164" s="172">
        <f ca="1">'Data (DefiLlama)'!$H$7*100+_xlfn.NORM.S.INV(RAND())*'Data (DefiLlama)'!$K$7*$C$6</f>
        <v>4.4209078404806359</v>
      </c>
      <c r="D164" s="172">
        <f ca="1">'Data (DefiLlama)'!$H$8*100+_xlfn.NORM.S.INV(RAND())*'Data (DefiLlama)'!$K$8*$C$6</f>
        <v>4.8314441812596156</v>
      </c>
      <c r="E164" s="172">
        <f ca="1">'Data (DefiLlama)'!$H$9*100+_xlfn.NORM.S.INV(RAND())*'Data (DefiLlama)'!$K$9*$C$6</f>
        <v>4.0454173862715956</v>
      </c>
      <c r="F164" s="172">
        <f ca="1">'Data (DefiLlama)'!$H$10*100+_xlfn.NORM.S.INV(RAND())*'Data (DefiLlama)'!$K$10*$C$6</f>
        <v>3.6533024764142645</v>
      </c>
      <c r="G164" s="172">
        <f ca="1">'Data (DefiLlama)'!$H$11*100+_xlfn.NORM.S.INV(RAND())*'Data (DefiLlama)'!$K$11*$C$6</f>
        <v>0.31076709684335663</v>
      </c>
      <c r="H164" s="172">
        <f ca="1">'Data (DefiLlama)'!$H$12*100+_xlfn.NORM.S.INV(RAND())*'Data (DefiLlama)'!$K$12*$C$6</f>
        <v>4.9510837444105675</v>
      </c>
      <c r="I164" s="175">
        <f ca="1">'Data (DefiLlama)'!$H$13*100+_xlfn.NORM.S.INV(RAND())*'Data (DefiLlama)'!$K$13*$C$6</f>
        <v>7.0223727827596658</v>
      </c>
      <c r="J164" s="172">
        <f ca="1">C164*'Allocation - Base'!$H$6+D164*'Allocation - Base'!$H$7+E164*'Allocation - Base'!$H$8+F164*'Allocation - Base'!$H$9+G164*'Allocation - Base'!$H$10+H164*'Allocation - Base'!$H$11+I164*'Allocation - Base'!$H$12</f>
        <v>4.3036886605307467</v>
      </c>
      <c r="K164" s="172">
        <f t="shared" ca="1" si="7"/>
        <v>0</v>
      </c>
      <c r="L164" s="172">
        <f t="shared" ca="1" si="8"/>
        <v>4.2036886605307471</v>
      </c>
      <c r="M164" s="172">
        <f t="shared" ca="1" si="9"/>
        <v>4.2036886605307471</v>
      </c>
      <c r="N164" s="172"/>
    </row>
    <row r="165" spans="2:14" x14ac:dyDescent="0.25">
      <c r="B165" s="164">
        <v>133</v>
      </c>
      <c r="C165" s="172">
        <f ca="1">'Data (DefiLlama)'!$H$7*100+_xlfn.NORM.S.INV(RAND())*'Data (DefiLlama)'!$K$7*$C$6</f>
        <v>4.5640421956763557</v>
      </c>
      <c r="D165" s="172">
        <f ca="1">'Data (DefiLlama)'!$H$8*100+_xlfn.NORM.S.INV(RAND())*'Data (DefiLlama)'!$K$8*$C$6</f>
        <v>5.4841229618391534</v>
      </c>
      <c r="E165" s="172">
        <f ca="1">'Data (DefiLlama)'!$H$9*100+_xlfn.NORM.S.INV(RAND())*'Data (DefiLlama)'!$K$9*$C$6</f>
        <v>3.5653461642964865</v>
      </c>
      <c r="F165" s="172">
        <f ca="1">'Data (DefiLlama)'!$H$10*100+_xlfn.NORM.S.INV(RAND())*'Data (DefiLlama)'!$K$10*$C$6</f>
        <v>3.8702852131977701</v>
      </c>
      <c r="G165" s="172">
        <f ca="1">'Data (DefiLlama)'!$H$11*100+_xlfn.NORM.S.INV(RAND())*'Data (DefiLlama)'!$K$11*$C$6</f>
        <v>-0.16982863560412412</v>
      </c>
      <c r="H165" s="172">
        <f ca="1">'Data (DefiLlama)'!$H$12*100+_xlfn.NORM.S.INV(RAND())*'Data (DefiLlama)'!$K$12*$C$6</f>
        <v>5.2394037787733074</v>
      </c>
      <c r="I165" s="175">
        <f ca="1">'Data (DefiLlama)'!$H$13*100+_xlfn.NORM.S.INV(RAND())*'Data (DefiLlama)'!$K$13*$C$6</f>
        <v>5.8833271776291145</v>
      </c>
      <c r="J165" s="172">
        <f ca="1">C165*'Allocation - Base'!$H$6+D165*'Allocation - Base'!$H$7+E165*'Allocation - Base'!$H$8+F165*'Allocation - Base'!$H$9+G165*'Allocation - Base'!$H$10+H165*'Allocation - Base'!$H$11+I165*'Allocation - Base'!$H$12</f>
        <v>4.4089990752726065</v>
      </c>
      <c r="K165" s="172">
        <f t="shared" ca="1" si="7"/>
        <v>0.57797069915426191</v>
      </c>
      <c r="L165" s="172">
        <f t="shared" ca="1" si="8"/>
        <v>3.7310283761183447</v>
      </c>
      <c r="M165" s="172">
        <f t="shared" ca="1" si="9"/>
        <v>4.3089990752726068</v>
      </c>
      <c r="N165" s="172"/>
    </row>
    <row r="166" spans="2:14" x14ac:dyDescent="0.25">
      <c r="B166" s="164">
        <v>134</v>
      </c>
      <c r="C166" s="172">
        <f ca="1">'Data (DefiLlama)'!$H$7*100+_xlfn.NORM.S.INV(RAND())*'Data (DefiLlama)'!$K$7*$C$6</f>
        <v>4.1586874109251619</v>
      </c>
      <c r="D166" s="172">
        <f ca="1">'Data (DefiLlama)'!$H$8*100+_xlfn.NORM.S.INV(RAND())*'Data (DefiLlama)'!$K$8*$C$6</f>
        <v>3.5825430628757156</v>
      </c>
      <c r="E166" s="172">
        <f ca="1">'Data (DefiLlama)'!$H$9*100+_xlfn.NORM.S.INV(RAND())*'Data (DefiLlama)'!$K$9*$C$6</f>
        <v>4.1794858076204688</v>
      </c>
      <c r="F166" s="172">
        <f ca="1">'Data (DefiLlama)'!$H$10*100+_xlfn.NORM.S.INV(RAND())*'Data (DefiLlama)'!$K$10*$C$6</f>
        <v>3.5015918841367144</v>
      </c>
      <c r="G166" s="172">
        <f ca="1">'Data (DefiLlama)'!$H$11*100+_xlfn.NORM.S.INV(RAND())*'Data (DefiLlama)'!$K$11*$C$6</f>
        <v>0.21100778409095314</v>
      </c>
      <c r="H166" s="172">
        <f ca="1">'Data (DefiLlama)'!$H$12*100+_xlfn.NORM.S.INV(RAND())*'Data (DefiLlama)'!$K$12*$C$6</f>
        <v>4.5362224025435776</v>
      </c>
      <c r="I166" s="175">
        <f ca="1">'Data (DefiLlama)'!$H$13*100+_xlfn.NORM.S.INV(RAND())*'Data (DefiLlama)'!$K$13*$C$6</f>
        <v>7.6550841440154667</v>
      </c>
      <c r="J166" s="172">
        <f ca="1">C166*'Allocation - Base'!$H$6+D166*'Allocation - Base'!$H$7+E166*'Allocation - Base'!$H$8+F166*'Allocation - Base'!$H$9+G166*'Allocation - Base'!$H$10+H166*'Allocation - Base'!$H$11+I166*'Allocation - Base'!$H$12</f>
        <v>3.8790971904876788</v>
      </c>
      <c r="K166" s="172">
        <f t="shared" ca="1" si="7"/>
        <v>0</v>
      </c>
      <c r="L166" s="172">
        <f t="shared" ca="1" si="8"/>
        <v>3.7790971904876787</v>
      </c>
      <c r="M166" s="172">
        <f t="shared" ca="1" si="9"/>
        <v>3.7790971904876787</v>
      </c>
      <c r="N166" s="172"/>
    </row>
    <row r="167" spans="2:14" x14ac:dyDescent="0.25">
      <c r="B167" s="164">
        <v>135</v>
      </c>
      <c r="C167" s="172">
        <f ca="1">'Data (DefiLlama)'!$H$7*100+_xlfn.NORM.S.INV(RAND())*'Data (DefiLlama)'!$K$7*$C$6</f>
        <v>4.0645303790758494</v>
      </c>
      <c r="D167" s="172">
        <f ca="1">'Data (DefiLlama)'!$H$8*100+_xlfn.NORM.S.INV(RAND())*'Data (DefiLlama)'!$K$8*$C$6</f>
        <v>3.3104408064472253</v>
      </c>
      <c r="E167" s="172">
        <f ca="1">'Data (DefiLlama)'!$H$9*100+_xlfn.NORM.S.INV(RAND())*'Data (DefiLlama)'!$K$9*$C$6</f>
        <v>4.1072185535852377</v>
      </c>
      <c r="F167" s="172">
        <f ca="1">'Data (DefiLlama)'!$H$10*100+_xlfn.NORM.S.INV(RAND())*'Data (DefiLlama)'!$K$10*$C$6</f>
        <v>3.008050862929263</v>
      </c>
      <c r="G167" s="172">
        <f ca="1">'Data (DefiLlama)'!$H$11*100+_xlfn.NORM.S.INV(RAND())*'Data (DefiLlama)'!$K$11*$C$6</f>
        <v>0.1661634786610684</v>
      </c>
      <c r="H167" s="172">
        <f ca="1">'Data (DefiLlama)'!$H$12*100+_xlfn.NORM.S.INV(RAND())*'Data (DefiLlama)'!$K$12*$C$6</f>
        <v>5.2328954242508852</v>
      </c>
      <c r="I167" s="175">
        <f ca="1">'Data (DefiLlama)'!$H$13*100+_xlfn.NORM.S.INV(RAND())*'Data (DefiLlama)'!$K$13*$C$6</f>
        <v>5.2023925534557458</v>
      </c>
      <c r="J167" s="172">
        <f ca="1">C167*'Allocation - Base'!$H$6+D167*'Allocation - Base'!$H$7+E167*'Allocation - Base'!$H$8+F167*'Allocation - Base'!$H$9+G167*'Allocation - Base'!$H$10+H167*'Allocation - Base'!$H$11+I167*'Allocation - Base'!$H$12</f>
        <v>3.8670164413015566</v>
      </c>
      <c r="K167" s="172">
        <f t="shared" ca="1" si="7"/>
        <v>0</v>
      </c>
      <c r="L167" s="172">
        <f t="shared" ca="1" si="8"/>
        <v>3.7670164413015566</v>
      </c>
      <c r="M167" s="172">
        <f t="shared" ca="1" si="9"/>
        <v>3.7670164413015566</v>
      </c>
      <c r="N167" s="172"/>
    </row>
    <row r="168" spans="2:14" x14ac:dyDescent="0.25">
      <c r="B168" s="164">
        <v>136</v>
      </c>
      <c r="C168" s="172">
        <f ca="1">'Data (DefiLlama)'!$H$7*100+_xlfn.NORM.S.INV(RAND())*'Data (DefiLlama)'!$K$7*$C$6</f>
        <v>4.0679522600086475</v>
      </c>
      <c r="D168" s="172">
        <f ca="1">'Data (DefiLlama)'!$H$8*100+_xlfn.NORM.S.INV(RAND())*'Data (DefiLlama)'!$K$8*$C$6</f>
        <v>5.4664207791672315</v>
      </c>
      <c r="E168" s="172">
        <f ca="1">'Data (DefiLlama)'!$H$9*100+_xlfn.NORM.S.INV(RAND())*'Data (DefiLlama)'!$K$9*$C$6</f>
        <v>3.8558412755683413</v>
      </c>
      <c r="F168" s="172">
        <f ca="1">'Data (DefiLlama)'!$H$10*100+_xlfn.NORM.S.INV(RAND())*'Data (DefiLlama)'!$K$10*$C$6</f>
        <v>2.4701168509733686</v>
      </c>
      <c r="G168" s="172">
        <f ca="1">'Data (DefiLlama)'!$H$11*100+_xlfn.NORM.S.INV(RAND())*'Data (DefiLlama)'!$K$11*$C$6</f>
        <v>9.1479223889783162E-2</v>
      </c>
      <c r="H168" s="172">
        <f ca="1">'Data (DefiLlama)'!$H$12*100+_xlfn.NORM.S.INV(RAND())*'Data (DefiLlama)'!$K$12*$C$6</f>
        <v>4.9868824081496852</v>
      </c>
      <c r="I168" s="175">
        <f ca="1">'Data (DefiLlama)'!$H$13*100+_xlfn.NORM.S.INV(RAND())*'Data (DefiLlama)'!$K$13*$C$6</f>
        <v>6.2250537891474531</v>
      </c>
      <c r="J168" s="172">
        <f ca="1">C168*'Allocation - Base'!$H$6+D168*'Allocation - Base'!$H$7+E168*'Allocation - Base'!$H$8+F168*'Allocation - Base'!$H$9+G168*'Allocation - Base'!$H$10+H168*'Allocation - Base'!$H$11+I168*'Allocation - Base'!$H$12</f>
        <v>4.3035575141034297</v>
      </c>
      <c r="K168" s="172">
        <f t="shared" ca="1" si="7"/>
        <v>0</v>
      </c>
      <c r="L168" s="172">
        <f t="shared" ca="1" si="8"/>
        <v>4.20355751410343</v>
      </c>
      <c r="M168" s="172">
        <f t="shared" ca="1" si="9"/>
        <v>4.20355751410343</v>
      </c>
      <c r="N168" s="172"/>
    </row>
    <row r="169" spans="2:14" x14ac:dyDescent="0.25">
      <c r="B169" s="164">
        <v>137</v>
      </c>
      <c r="C169" s="172">
        <f ca="1">'Data (DefiLlama)'!$H$7*100+_xlfn.NORM.S.INV(RAND())*'Data (DefiLlama)'!$K$7*$C$6</f>
        <v>4.4406287558371043</v>
      </c>
      <c r="D169" s="172">
        <f ca="1">'Data (DefiLlama)'!$H$8*100+_xlfn.NORM.S.INV(RAND())*'Data (DefiLlama)'!$K$8*$C$6</f>
        <v>4.4348606536424811</v>
      </c>
      <c r="E169" s="172">
        <f ca="1">'Data (DefiLlama)'!$H$9*100+_xlfn.NORM.S.INV(RAND())*'Data (DefiLlama)'!$K$9*$C$6</f>
        <v>4.6901312488409292</v>
      </c>
      <c r="F169" s="172">
        <f ca="1">'Data (DefiLlama)'!$H$10*100+_xlfn.NORM.S.INV(RAND())*'Data (DefiLlama)'!$K$10*$C$6</f>
        <v>3.2137558713992838</v>
      </c>
      <c r="G169" s="172">
        <f ca="1">'Data (DefiLlama)'!$H$11*100+_xlfn.NORM.S.INV(RAND())*'Data (DefiLlama)'!$K$11*$C$6</f>
        <v>-0.21181496068703051</v>
      </c>
      <c r="H169" s="172">
        <f ca="1">'Data (DefiLlama)'!$H$12*100+_xlfn.NORM.S.INV(RAND())*'Data (DefiLlama)'!$K$12*$C$6</f>
        <v>4.5270725174249566</v>
      </c>
      <c r="I169" s="175">
        <f ca="1">'Data (DefiLlama)'!$H$13*100+_xlfn.NORM.S.INV(RAND())*'Data (DefiLlama)'!$K$13*$C$6</f>
        <v>6.779194947840927</v>
      </c>
      <c r="J169" s="172">
        <f ca="1">C169*'Allocation - Base'!$H$6+D169*'Allocation - Base'!$H$7+E169*'Allocation - Base'!$H$8+F169*'Allocation - Base'!$H$9+G169*'Allocation - Base'!$H$10+H169*'Allocation - Base'!$H$11+I169*'Allocation - Base'!$H$12</f>
        <v>4.2819067319513762</v>
      </c>
      <c r="K169" s="172">
        <f t="shared" ca="1" si="7"/>
        <v>0</v>
      </c>
      <c r="L169" s="172">
        <f t="shared" ca="1" si="8"/>
        <v>4.1819067319513765</v>
      </c>
      <c r="M169" s="172">
        <f t="shared" ca="1" si="9"/>
        <v>4.1819067319513765</v>
      </c>
      <c r="N169" s="172"/>
    </row>
    <row r="170" spans="2:14" x14ac:dyDescent="0.25">
      <c r="B170" s="164">
        <v>138</v>
      </c>
      <c r="C170" s="172">
        <f ca="1">'Data (DefiLlama)'!$H$7*100+_xlfn.NORM.S.INV(RAND())*'Data (DefiLlama)'!$K$7*$C$6</f>
        <v>4.2784547339942565</v>
      </c>
      <c r="D170" s="172">
        <f ca="1">'Data (DefiLlama)'!$H$8*100+_xlfn.NORM.S.INV(RAND())*'Data (DefiLlama)'!$K$8*$C$6</f>
        <v>5.778801654714302</v>
      </c>
      <c r="E170" s="172">
        <f ca="1">'Data (DefiLlama)'!$H$9*100+_xlfn.NORM.S.INV(RAND())*'Data (DefiLlama)'!$K$9*$C$6</f>
        <v>4.0504037460531057</v>
      </c>
      <c r="F170" s="172">
        <f ca="1">'Data (DefiLlama)'!$H$10*100+_xlfn.NORM.S.INV(RAND())*'Data (DefiLlama)'!$K$10*$C$6</f>
        <v>4.1377301525200654</v>
      </c>
      <c r="G170" s="172">
        <f ca="1">'Data (DefiLlama)'!$H$11*100+_xlfn.NORM.S.INV(RAND())*'Data (DefiLlama)'!$K$11*$C$6</f>
        <v>0.25512221371255317</v>
      </c>
      <c r="H170" s="172">
        <f ca="1">'Data (DefiLlama)'!$H$12*100+_xlfn.NORM.S.INV(RAND())*'Data (DefiLlama)'!$K$12*$C$6</f>
        <v>4.0222981301189344</v>
      </c>
      <c r="I170" s="175">
        <f ca="1">'Data (DefiLlama)'!$H$13*100+_xlfn.NORM.S.INV(RAND())*'Data (DefiLlama)'!$K$13*$C$6</f>
        <v>7.1216697755823564</v>
      </c>
      <c r="J170" s="172">
        <f ca="1">C170*'Allocation - Base'!$H$6+D170*'Allocation - Base'!$H$7+E170*'Allocation - Base'!$H$8+F170*'Allocation - Base'!$H$9+G170*'Allocation - Base'!$H$10+H170*'Allocation - Base'!$H$11+I170*'Allocation - Base'!$H$12</f>
        <v>4.3569386005935966</v>
      </c>
      <c r="K170" s="172">
        <f t="shared" ca="1" si="7"/>
        <v>5.4437233690293798</v>
      </c>
      <c r="L170" s="172">
        <f t="shared" ca="1" si="8"/>
        <v>-1.1867847684357828</v>
      </c>
      <c r="M170" s="172">
        <f t="shared" ca="1" si="9"/>
        <v>4.256938600593597</v>
      </c>
      <c r="N170" s="172"/>
    </row>
    <row r="171" spans="2:14" x14ac:dyDescent="0.25">
      <c r="B171" s="164">
        <v>139</v>
      </c>
      <c r="C171" s="172">
        <f ca="1">'Data (DefiLlama)'!$H$7*100+_xlfn.NORM.S.INV(RAND())*'Data (DefiLlama)'!$K$7*$C$6</f>
        <v>4.4755651352473151</v>
      </c>
      <c r="D171" s="172">
        <f ca="1">'Data (DefiLlama)'!$H$8*100+_xlfn.NORM.S.INV(RAND())*'Data (DefiLlama)'!$K$8*$C$6</f>
        <v>4.9926972609511129</v>
      </c>
      <c r="E171" s="172">
        <f ca="1">'Data (DefiLlama)'!$H$9*100+_xlfn.NORM.S.INV(RAND())*'Data (DefiLlama)'!$K$9*$C$6</f>
        <v>4.2089678192495157</v>
      </c>
      <c r="F171" s="172">
        <f ca="1">'Data (DefiLlama)'!$H$10*100+_xlfn.NORM.S.INV(RAND())*'Data (DefiLlama)'!$K$10*$C$6</f>
        <v>3.7193270195489472</v>
      </c>
      <c r="G171" s="172">
        <f ca="1">'Data (DefiLlama)'!$H$11*100+_xlfn.NORM.S.INV(RAND())*'Data (DefiLlama)'!$K$11*$C$6</f>
        <v>-1.4149219417821142E-2</v>
      </c>
      <c r="H171" s="172">
        <f ca="1">'Data (DefiLlama)'!$H$12*100+_xlfn.NORM.S.INV(RAND())*'Data (DefiLlama)'!$K$12*$C$6</f>
        <v>4.794534940306372</v>
      </c>
      <c r="I171" s="175">
        <f ca="1">'Data (DefiLlama)'!$H$13*100+_xlfn.NORM.S.INV(RAND())*'Data (DefiLlama)'!$K$13*$C$6</f>
        <v>5.2940835494363023</v>
      </c>
      <c r="J171" s="172">
        <f ca="1">C171*'Allocation - Base'!$H$6+D171*'Allocation - Base'!$H$7+E171*'Allocation - Base'!$H$8+F171*'Allocation - Base'!$H$9+G171*'Allocation - Base'!$H$10+H171*'Allocation - Base'!$H$11+I171*'Allocation - Base'!$H$12</f>
        <v>4.361558590699417</v>
      </c>
      <c r="K171" s="172">
        <f t="shared" ca="1" si="7"/>
        <v>0.17682161683261186</v>
      </c>
      <c r="L171" s="172">
        <f t="shared" ca="1" si="8"/>
        <v>4.0847369738668053</v>
      </c>
      <c r="M171" s="172">
        <f t="shared" ca="1" si="9"/>
        <v>4.2615585906994173</v>
      </c>
      <c r="N171" s="172"/>
    </row>
    <row r="172" spans="2:14" x14ac:dyDescent="0.25">
      <c r="B172" s="164">
        <v>140</v>
      </c>
      <c r="C172" s="172">
        <f ca="1">'Data (DefiLlama)'!$H$7*100+_xlfn.NORM.S.INV(RAND())*'Data (DefiLlama)'!$K$7*$C$6</f>
        <v>3.8627785781191162</v>
      </c>
      <c r="D172" s="172">
        <f ca="1">'Data (DefiLlama)'!$H$8*100+_xlfn.NORM.S.INV(RAND())*'Data (DefiLlama)'!$K$8*$C$6</f>
        <v>6.0013995104360021</v>
      </c>
      <c r="E172" s="172">
        <f ca="1">'Data (DefiLlama)'!$H$9*100+_xlfn.NORM.S.INV(RAND())*'Data (DefiLlama)'!$K$9*$C$6</f>
        <v>4.6215105063047384</v>
      </c>
      <c r="F172" s="172">
        <f ca="1">'Data (DefiLlama)'!$H$10*100+_xlfn.NORM.S.INV(RAND())*'Data (DefiLlama)'!$K$10*$C$6</f>
        <v>3.4577723685880417</v>
      </c>
      <c r="G172" s="172">
        <f ca="1">'Data (DefiLlama)'!$H$11*100+_xlfn.NORM.S.INV(RAND())*'Data (DefiLlama)'!$K$11*$C$6</f>
        <v>8.0426200498482828E-2</v>
      </c>
      <c r="H172" s="172">
        <f ca="1">'Data (DefiLlama)'!$H$12*100+_xlfn.NORM.S.INV(RAND())*'Data (DefiLlama)'!$K$12*$C$6</f>
        <v>5.4894352638507984</v>
      </c>
      <c r="I172" s="175">
        <f ca="1">'Data (DefiLlama)'!$H$13*100+_xlfn.NORM.S.INV(RAND())*'Data (DefiLlama)'!$K$13*$C$6</f>
        <v>7.4546436961552471</v>
      </c>
      <c r="J172" s="172">
        <f ca="1">C172*'Allocation - Base'!$H$6+D172*'Allocation - Base'!$H$7+E172*'Allocation - Base'!$H$8+F172*'Allocation - Base'!$H$9+G172*'Allocation - Base'!$H$10+H172*'Allocation - Base'!$H$11+I172*'Allocation - Base'!$H$12</f>
        <v>4.6419976772234639</v>
      </c>
      <c r="K172" s="172">
        <f t="shared" ca="1" si="7"/>
        <v>0</v>
      </c>
      <c r="L172" s="172">
        <f t="shared" ca="1" si="8"/>
        <v>4.5419976772234643</v>
      </c>
      <c r="M172" s="172">
        <f t="shared" ca="1" si="9"/>
        <v>4.5419976772234643</v>
      </c>
      <c r="N172" s="172"/>
    </row>
    <row r="173" spans="2:14" x14ac:dyDescent="0.25">
      <c r="B173" s="164">
        <v>141</v>
      </c>
      <c r="C173" s="172">
        <f ca="1">'Data (DefiLlama)'!$H$7*100+_xlfn.NORM.S.INV(RAND())*'Data (DefiLlama)'!$K$7*$C$6</f>
        <v>3.9046877076656026</v>
      </c>
      <c r="D173" s="172">
        <f ca="1">'Data (DefiLlama)'!$H$8*100+_xlfn.NORM.S.INV(RAND())*'Data (DefiLlama)'!$K$8*$C$6</f>
        <v>4.3631341784229107</v>
      </c>
      <c r="E173" s="172">
        <f ca="1">'Data (DefiLlama)'!$H$9*100+_xlfn.NORM.S.INV(RAND())*'Data (DefiLlama)'!$K$9*$C$6</f>
        <v>3.7884312998220695</v>
      </c>
      <c r="F173" s="172">
        <f ca="1">'Data (DefiLlama)'!$H$10*100+_xlfn.NORM.S.INV(RAND())*'Data (DefiLlama)'!$K$10*$C$6</f>
        <v>3.6165262470736197</v>
      </c>
      <c r="G173" s="172">
        <f ca="1">'Data (DefiLlama)'!$H$11*100+_xlfn.NORM.S.INV(RAND())*'Data (DefiLlama)'!$K$11*$C$6</f>
        <v>-7.7480062310176012E-2</v>
      </c>
      <c r="H173" s="172">
        <f ca="1">'Data (DefiLlama)'!$H$12*100+_xlfn.NORM.S.INV(RAND())*'Data (DefiLlama)'!$K$12*$C$6</f>
        <v>4.2884760198308181</v>
      </c>
      <c r="I173" s="175">
        <f ca="1">'Data (DefiLlama)'!$H$13*100+_xlfn.NORM.S.INV(RAND())*'Data (DefiLlama)'!$K$13*$C$6</f>
        <v>4.4345286256393139</v>
      </c>
      <c r="J173" s="172">
        <f ca="1">C173*'Allocation - Base'!$H$6+D173*'Allocation - Base'!$H$7+E173*'Allocation - Base'!$H$8+F173*'Allocation - Base'!$H$9+G173*'Allocation - Base'!$H$10+H173*'Allocation - Base'!$H$11+I173*'Allocation - Base'!$H$12</f>
        <v>3.8486950817200389</v>
      </c>
      <c r="K173" s="172">
        <f t="shared" ca="1" si="7"/>
        <v>0</v>
      </c>
      <c r="L173" s="172">
        <f t="shared" ca="1" si="8"/>
        <v>3.7486950817200388</v>
      </c>
      <c r="M173" s="172">
        <f t="shared" ca="1" si="9"/>
        <v>3.7486950817200388</v>
      </c>
      <c r="N173" s="172"/>
    </row>
    <row r="174" spans="2:14" x14ac:dyDescent="0.25">
      <c r="B174" s="164">
        <v>142</v>
      </c>
      <c r="C174" s="172">
        <f ca="1">'Data (DefiLlama)'!$H$7*100+_xlfn.NORM.S.INV(RAND())*'Data (DefiLlama)'!$K$7*$C$6</f>
        <v>4.3889130287032341</v>
      </c>
      <c r="D174" s="172">
        <f ca="1">'Data (DefiLlama)'!$H$8*100+_xlfn.NORM.S.INV(RAND())*'Data (DefiLlama)'!$K$8*$C$6</f>
        <v>4.9757755381763626</v>
      </c>
      <c r="E174" s="172">
        <f ca="1">'Data (DefiLlama)'!$H$9*100+_xlfn.NORM.S.INV(RAND())*'Data (DefiLlama)'!$K$9*$C$6</f>
        <v>3.9260318169273076</v>
      </c>
      <c r="F174" s="172">
        <f ca="1">'Data (DefiLlama)'!$H$10*100+_xlfn.NORM.S.INV(RAND())*'Data (DefiLlama)'!$K$10*$C$6</f>
        <v>3.4904682933845508</v>
      </c>
      <c r="G174" s="172">
        <f ca="1">'Data (DefiLlama)'!$H$11*100+_xlfn.NORM.S.INV(RAND())*'Data (DefiLlama)'!$K$11*$C$6</f>
        <v>-5.0138511709904937E-2</v>
      </c>
      <c r="H174" s="172">
        <f ca="1">'Data (DefiLlama)'!$H$12*100+_xlfn.NORM.S.INV(RAND())*'Data (DefiLlama)'!$K$12*$C$6</f>
        <v>4.6753863106957541</v>
      </c>
      <c r="I174" s="175">
        <f ca="1">'Data (DefiLlama)'!$H$13*100+_xlfn.NORM.S.INV(RAND())*'Data (DefiLlama)'!$K$13*$C$6</f>
        <v>7.1477054745410111</v>
      </c>
      <c r="J174" s="172">
        <f ca="1">C174*'Allocation - Base'!$H$6+D174*'Allocation - Base'!$H$7+E174*'Allocation - Base'!$H$8+F174*'Allocation - Base'!$H$9+G174*'Allocation - Base'!$H$10+H174*'Allocation - Base'!$H$11+I174*'Allocation - Base'!$H$12</f>
        <v>4.2409267684057559</v>
      </c>
      <c r="K174" s="172">
        <f t="shared" ca="1" si="7"/>
        <v>0</v>
      </c>
      <c r="L174" s="172">
        <f t="shared" ca="1" si="8"/>
        <v>4.1409267684057562</v>
      </c>
      <c r="M174" s="172">
        <f t="shared" ca="1" si="9"/>
        <v>4.1409267684057562</v>
      </c>
      <c r="N174" s="172"/>
    </row>
    <row r="175" spans="2:14" x14ac:dyDescent="0.25">
      <c r="B175" s="164">
        <v>143</v>
      </c>
      <c r="C175" s="172">
        <f ca="1">'Data (DefiLlama)'!$H$7*100+_xlfn.NORM.S.INV(RAND())*'Data (DefiLlama)'!$K$7*$C$6</f>
        <v>4.6065088523596325</v>
      </c>
      <c r="D175" s="172">
        <f ca="1">'Data (DefiLlama)'!$H$8*100+_xlfn.NORM.S.INV(RAND())*'Data (DefiLlama)'!$K$8*$C$6</f>
        <v>4.8728786514019662</v>
      </c>
      <c r="E175" s="172">
        <f ca="1">'Data (DefiLlama)'!$H$9*100+_xlfn.NORM.S.INV(RAND())*'Data (DefiLlama)'!$K$9*$C$6</f>
        <v>4.1011944172889425</v>
      </c>
      <c r="F175" s="172">
        <f ca="1">'Data (DefiLlama)'!$H$10*100+_xlfn.NORM.S.INV(RAND())*'Data (DefiLlama)'!$K$10*$C$6</f>
        <v>2.9402847204862224</v>
      </c>
      <c r="G175" s="172">
        <f ca="1">'Data (DefiLlama)'!$H$11*100+_xlfn.NORM.S.INV(RAND())*'Data (DefiLlama)'!$K$11*$C$6</f>
        <v>-0.44230081489258305</v>
      </c>
      <c r="H175" s="172">
        <f ca="1">'Data (DefiLlama)'!$H$12*100+_xlfn.NORM.S.INV(RAND())*'Data (DefiLlama)'!$K$12*$C$6</f>
        <v>5.0513649976227013</v>
      </c>
      <c r="I175" s="175">
        <f ca="1">'Data (DefiLlama)'!$H$13*100+_xlfn.NORM.S.INV(RAND())*'Data (DefiLlama)'!$K$13*$C$6</f>
        <v>4.99673336730981</v>
      </c>
      <c r="J175" s="172">
        <f ca="1">C175*'Allocation - Base'!$H$6+D175*'Allocation - Base'!$H$7+E175*'Allocation - Base'!$H$8+F175*'Allocation - Base'!$H$9+G175*'Allocation - Base'!$H$10+H175*'Allocation - Base'!$H$11+I175*'Allocation - Base'!$H$12</f>
        <v>4.3610606317793925</v>
      </c>
      <c r="K175" s="172">
        <f t="shared" ca="1" si="7"/>
        <v>0</v>
      </c>
      <c r="L175" s="172">
        <f t="shared" ca="1" si="8"/>
        <v>4.2610606317793929</v>
      </c>
      <c r="M175" s="172">
        <f t="shared" ca="1" si="9"/>
        <v>4.2610606317793929</v>
      </c>
      <c r="N175" s="172"/>
    </row>
    <row r="176" spans="2:14" x14ac:dyDescent="0.25">
      <c r="B176" s="164">
        <v>144</v>
      </c>
      <c r="C176" s="172">
        <f ca="1">'Data (DefiLlama)'!$H$7*100+_xlfn.NORM.S.INV(RAND())*'Data (DefiLlama)'!$K$7*$C$6</f>
        <v>4.3694462673591072</v>
      </c>
      <c r="D176" s="172">
        <f ca="1">'Data (DefiLlama)'!$H$8*100+_xlfn.NORM.S.INV(RAND())*'Data (DefiLlama)'!$K$8*$C$6</f>
        <v>5.4977328493690987</v>
      </c>
      <c r="E176" s="172">
        <f ca="1">'Data (DefiLlama)'!$H$9*100+_xlfn.NORM.S.INV(RAND())*'Data (DefiLlama)'!$K$9*$C$6</f>
        <v>3.9668817840114734</v>
      </c>
      <c r="F176" s="172">
        <f ca="1">'Data (DefiLlama)'!$H$10*100+_xlfn.NORM.S.INV(RAND())*'Data (DefiLlama)'!$K$10*$C$6</f>
        <v>2.4401173241586247</v>
      </c>
      <c r="G176" s="172">
        <f ca="1">'Data (DefiLlama)'!$H$11*100+_xlfn.NORM.S.INV(RAND())*'Data (DefiLlama)'!$K$11*$C$6</f>
        <v>-4.0945371211500207E-2</v>
      </c>
      <c r="H176" s="172">
        <f ca="1">'Data (DefiLlama)'!$H$12*100+_xlfn.NORM.S.INV(RAND())*'Data (DefiLlama)'!$K$12*$C$6</f>
        <v>5.6141270389788165</v>
      </c>
      <c r="I176" s="175">
        <f ca="1">'Data (DefiLlama)'!$H$13*100+_xlfn.NORM.S.INV(RAND())*'Data (DefiLlama)'!$K$13*$C$6</f>
        <v>6.9214315746101081</v>
      </c>
      <c r="J176" s="172">
        <f ca="1">C176*'Allocation - Base'!$H$6+D176*'Allocation - Base'!$H$7+E176*'Allocation - Base'!$H$8+F176*'Allocation - Base'!$H$9+G176*'Allocation - Base'!$H$10+H176*'Allocation - Base'!$H$11+I176*'Allocation - Base'!$H$12</f>
        <v>4.5170593258391225</v>
      </c>
      <c r="K176" s="172">
        <f t="shared" ca="1" si="7"/>
        <v>0</v>
      </c>
      <c r="L176" s="172">
        <f t="shared" ca="1" si="8"/>
        <v>4.4170593258391229</v>
      </c>
      <c r="M176" s="172">
        <f t="shared" ca="1" si="9"/>
        <v>4.4170593258391229</v>
      </c>
      <c r="N176" s="172"/>
    </row>
    <row r="177" spans="2:14" x14ac:dyDescent="0.25">
      <c r="B177" s="164">
        <v>145</v>
      </c>
      <c r="C177" s="172">
        <f ca="1">'Data (DefiLlama)'!$H$7*100+_xlfn.NORM.S.INV(RAND())*'Data (DefiLlama)'!$K$7*$C$6</f>
        <v>4.2117580734434714</v>
      </c>
      <c r="D177" s="172">
        <f ca="1">'Data (DefiLlama)'!$H$8*100+_xlfn.NORM.S.INV(RAND())*'Data (DefiLlama)'!$K$8*$C$6</f>
        <v>4.5518458596379734</v>
      </c>
      <c r="E177" s="172">
        <f ca="1">'Data (DefiLlama)'!$H$9*100+_xlfn.NORM.S.INV(RAND())*'Data (DefiLlama)'!$K$9*$C$6</f>
        <v>3.1765192056520855</v>
      </c>
      <c r="F177" s="172">
        <f ca="1">'Data (DefiLlama)'!$H$10*100+_xlfn.NORM.S.INV(RAND())*'Data (DefiLlama)'!$K$10*$C$6</f>
        <v>2.815340330496781</v>
      </c>
      <c r="G177" s="172">
        <f ca="1">'Data (DefiLlama)'!$H$11*100+_xlfn.NORM.S.INV(RAND())*'Data (DefiLlama)'!$K$11*$C$6</f>
        <v>0.14734804610451932</v>
      </c>
      <c r="H177" s="172">
        <f ca="1">'Data (DefiLlama)'!$H$12*100+_xlfn.NORM.S.INV(RAND())*'Data (DefiLlama)'!$K$12*$C$6</f>
        <v>5.0521060551029269</v>
      </c>
      <c r="I177" s="175">
        <f ca="1">'Data (DefiLlama)'!$H$13*100+_xlfn.NORM.S.INV(RAND())*'Data (DefiLlama)'!$K$13*$C$6</f>
        <v>5.8357034469840716</v>
      </c>
      <c r="J177" s="172">
        <f ca="1">C177*'Allocation - Base'!$H$6+D177*'Allocation - Base'!$H$7+E177*'Allocation - Base'!$H$8+F177*'Allocation - Base'!$H$9+G177*'Allocation - Base'!$H$10+H177*'Allocation - Base'!$H$11+I177*'Allocation - Base'!$H$12</f>
        <v>3.9608019989262209</v>
      </c>
      <c r="K177" s="172">
        <f t="shared" ca="1" si="7"/>
        <v>0</v>
      </c>
      <c r="L177" s="172">
        <f t="shared" ca="1" si="8"/>
        <v>3.8608019989262208</v>
      </c>
      <c r="M177" s="172">
        <f t="shared" ca="1" si="9"/>
        <v>3.8608019989262208</v>
      </c>
      <c r="N177" s="172"/>
    </row>
    <row r="178" spans="2:14" x14ac:dyDescent="0.25">
      <c r="B178" s="164">
        <v>146</v>
      </c>
      <c r="C178" s="172">
        <f ca="1">'Data (DefiLlama)'!$H$7*100+_xlfn.NORM.S.INV(RAND())*'Data (DefiLlama)'!$K$7*$C$6</f>
        <v>4.1716334331886884</v>
      </c>
      <c r="D178" s="172">
        <f ca="1">'Data (DefiLlama)'!$H$8*100+_xlfn.NORM.S.INV(RAND())*'Data (DefiLlama)'!$K$8*$C$6</f>
        <v>5.6769359558371759</v>
      </c>
      <c r="E178" s="172">
        <f ca="1">'Data (DefiLlama)'!$H$9*100+_xlfn.NORM.S.INV(RAND())*'Data (DefiLlama)'!$K$9*$C$6</f>
        <v>4.9827423553012107</v>
      </c>
      <c r="F178" s="172">
        <f ca="1">'Data (DefiLlama)'!$H$10*100+_xlfn.NORM.S.INV(RAND())*'Data (DefiLlama)'!$K$10*$C$6</f>
        <v>3.3062345149711025</v>
      </c>
      <c r="G178" s="172">
        <f ca="1">'Data (DefiLlama)'!$H$11*100+_xlfn.NORM.S.INV(RAND())*'Data (DefiLlama)'!$K$11*$C$6</f>
        <v>-0.21848204122231404</v>
      </c>
      <c r="H178" s="172">
        <f ca="1">'Data (DefiLlama)'!$H$12*100+_xlfn.NORM.S.INV(RAND())*'Data (DefiLlama)'!$K$12*$C$6</f>
        <v>5.588074391878262</v>
      </c>
      <c r="I178" s="175">
        <f ca="1">'Data (DefiLlama)'!$H$13*100+_xlfn.NORM.S.INV(RAND())*'Data (DefiLlama)'!$K$13*$C$6</f>
        <v>5.3733868243325258</v>
      </c>
      <c r="J178" s="172">
        <f ca="1">C178*'Allocation - Base'!$H$6+D178*'Allocation - Base'!$H$7+E178*'Allocation - Base'!$H$8+F178*'Allocation - Base'!$H$9+G178*'Allocation - Base'!$H$10+H178*'Allocation - Base'!$H$11+I178*'Allocation - Base'!$H$12</f>
        <v>4.7436966644618268</v>
      </c>
      <c r="K178" s="172">
        <f t="shared" ca="1" si="7"/>
        <v>0</v>
      </c>
      <c r="L178" s="172">
        <f t="shared" ca="1" si="8"/>
        <v>4.6436966644618272</v>
      </c>
      <c r="M178" s="172">
        <f t="shared" ca="1" si="9"/>
        <v>4.6436966644618272</v>
      </c>
      <c r="N178" s="172"/>
    </row>
    <row r="179" spans="2:14" x14ac:dyDescent="0.25">
      <c r="B179" s="164">
        <v>147</v>
      </c>
      <c r="C179" s="172">
        <f ca="1">'Data (DefiLlama)'!$H$7*100+_xlfn.NORM.S.INV(RAND())*'Data (DefiLlama)'!$K$7*$C$6</f>
        <v>4.1246392728763155</v>
      </c>
      <c r="D179" s="172">
        <f ca="1">'Data (DefiLlama)'!$H$8*100+_xlfn.NORM.S.INV(RAND())*'Data (DefiLlama)'!$K$8*$C$6</f>
        <v>5.9758452065074499</v>
      </c>
      <c r="E179" s="172">
        <f ca="1">'Data (DefiLlama)'!$H$9*100+_xlfn.NORM.S.INV(RAND())*'Data (DefiLlama)'!$K$9*$C$6</f>
        <v>4.1238548578496728</v>
      </c>
      <c r="F179" s="172">
        <f ca="1">'Data (DefiLlama)'!$H$10*100+_xlfn.NORM.S.INV(RAND())*'Data (DefiLlama)'!$K$10*$C$6</f>
        <v>2.4241816440187369</v>
      </c>
      <c r="G179" s="172">
        <f ca="1">'Data (DefiLlama)'!$H$11*100+_xlfn.NORM.S.INV(RAND())*'Data (DefiLlama)'!$K$11*$C$6</f>
        <v>0.15696381297774631</v>
      </c>
      <c r="H179" s="172">
        <f ca="1">'Data (DefiLlama)'!$H$12*100+_xlfn.NORM.S.INV(RAND())*'Data (DefiLlama)'!$K$12*$C$6</f>
        <v>4.011688683466951</v>
      </c>
      <c r="I179" s="175">
        <f ca="1">'Data (DefiLlama)'!$H$13*100+_xlfn.NORM.S.INV(RAND())*'Data (DefiLlama)'!$K$13*$C$6</f>
        <v>4.8493935278511771</v>
      </c>
      <c r="J179" s="172">
        <f ca="1">C179*'Allocation - Base'!$H$6+D179*'Allocation - Base'!$H$7+E179*'Allocation - Base'!$H$8+F179*'Allocation - Base'!$H$9+G179*'Allocation - Base'!$H$10+H179*'Allocation - Base'!$H$11+I179*'Allocation - Base'!$H$12</f>
        <v>4.371918291121105</v>
      </c>
      <c r="K179" s="172">
        <f t="shared" ca="1" si="7"/>
        <v>7.3454244804089157</v>
      </c>
      <c r="L179" s="172">
        <f t="shared" ca="1" si="8"/>
        <v>-3.0735061892878104</v>
      </c>
      <c r="M179" s="172">
        <f t="shared" ca="1" si="9"/>
        <v>4.2719182911211053</v>
      </c>
      <c r="N179" s="172"/>
    </row>
    <row r="180" spans="2:14" x14ac:dyDescent="0.25">
      <c r="B180" s="164">
        <v>148</v>
      </c>
      <c r="C180" s="172">
        <f ca="1">'Data (DefiLlama)'!$H$7*100+_xlfn.NORM.S.INV(RAND())*'Data (DefiLlama)'!$K$7*$C$6</f>
        <v>4.0076832681814416</v>
      </c>
      <c r="D180" s="172">
        <f ca="1">'Data (DefiLlama)'!$H$8*100+_xlfn.NORM.S.INV(RAND())*'Data (DefiLlama)'!$K$8*$C$6</f>
        <v>6.9587328214014939</v>
      </c>
      <c r="E180" s="172">
        <f ca="1">'Data (DefiLlama)'!$H$9*100+_xlfn.NORM.S.INV(RAND())*'Data (DefiLlama)'!$K$9*$C$6</f>
        <v>3.9075164146433168</v>
      </c>
      <c r="F180" s="172">
        <f ca="1">'Data (DefiLlama)'!$H$10*100+_xlfn.NORM.S.INV(RAND())*'Data (DefiLlama)'!$K$10*$C$6</f>
        <v>2.8653823510290195</v>
      </c>
      <c r="G180" s="172">
        <f ca="1">'Data (DefiLlama)'!$H$11*100+_xlfn.NORM.S.INV(RAND())*'Data (DefiLlama)'!$K$11*$C$6</f>
        <v>-0.14671111346855709</v>
      </c>
      <c r="H180" s="172">
        <f ca="1">'Data (DefiLlama)'!$H$12*100+_xlfn.NORM.S.INV(RAND())*'Data (DefiLlama)'!$K$12*$C$6</f>
        <v>4.6312939548398049</v>
      </c>
      <c r="I180" s="175">
        <f ca="1">'Data (DefiLlama)'!$H$13*100+_xlfn.NORM.S.INV(RAND())*'Data (DefiLlama)'!$K$13*$C$6</f>
        <v>6.6194972093183839</v>
      </c>
      <c r="J180" s="172">
        <f ca="1">C180*'Allocation - Base'!$H$6+D180*'Allocation - Base'!$H$7+E180*'Allocation - Base'!$H$8+F180*'Allocation - Base'!$H$9+G180*'Allocation - Base'!$H$10+H180*'Allocation - Base'!$H$11+I180*'Allocation - Base'!$H$12</f>
        <v>4.6062258270181777</v>
      </c>
      <c r="K180" s="172">
        <f t="shared" ca="1" si="7"/>
        <v>0.46628617925681898</v>
      </c>
      <c r="L180" s="172">
        <f t="shared" ca="1" si="8"/>
        <v>4.0399396477613587</v>
      </c>
      <c r="M180" s="172">
        <f t="shared" ca="1" si="9"/>
        <v>4.5062258270181781</v>
      </c>
      <c r="N180" s="172"/>
    </row>
    <row r="181" spans="2:14" x14ac:dyDescent="0.25">
      <c r="B181" s="164">
        <v>149</v>
      </c>
      <c r="C181" s="172">
        <f ca="1">'Data (DefiLlama)'!$H$7*100+_xlfn.NORM.S.INV(RAND())*'Data (DefiLlama)'!$K$7*$C$6</f>
        <v>4.1284772081634955</v>
      </c>
      <c r="D181" s="172">
        <f ca="1">'Data (DefiLlama)'!$H$8*100+_xlfn.NORM.S.INV(RAND())*'Data (DefiLlama)'!$K$8*$C$6</f>
        <v>5.0605154778122765</v>
      </c>
      <c r="E181" s="172">
        <f ca="1">'Data (DefiLlama)'!$H$9*100+_xlfn.NORM.S.INV(RAND())*'Data (DefiLlama)'!$K$9*$C$6</f>
        <v>4.3212320041534715</v>
      </c>
      <c r="F181" s="172">
        <f ca="1">'Data (DefiLlama)'!$H$10*100+_xlfn.NORM.S.INV(RAND())*'Data (DefiLlama)'!$K$10*$C$6</f>
        <v>3.1408801832630604</v>
      </c>
      <c r="G181" s="172">
        <f ca="1">'Data (DefiLlama)'!$H$11*100+_xlfn.NORM.S.INV(RAND())*'Data (DefiLlama)'!$K$11*$C$6</f>
        <v>-0.30246256792466508</v>
      </c>
      <c r="H181" s="172">
        <f ca="1">'Data (DefiLlama)'!$H$12*100+_xlfn.NORM.S.INV(RAND())*'Data (DefiLlama)'!$K$12*$C$6</f>
        <v>4.3094441024902181</v>
      </c>
      <c r="I181" s="175">
        <f ca="1">'Data (DefiLlama)'!$H$13*100+_xlfn.NORM.S.INV(RAND())*'Data (DefiLlama)'!$K$13*$C$6</f>
        <v>6.1430989002893233</v>
      </c>
      <c r="J181" s="172">
        <f ca="1">C181*'Allocation - Base'!$H$6+D181*'Allocation - Base'!$H$7+E181*'Allocation - Base'!$H$8+F181*'Allocation - Base'!$H$9+G181*'Allocation - Base'!$H$10+H181*'Allocation - Base'!$H$11+I181*'Allocation - Base'!$H$12</f>
        <v>4.2152735199177851</v>
      </c>
      <c r="K181" s="172">
        <f t="shared" ca="1" si="7"/>
        <v>0</v>
      </c>
      <c r="L181" s="172">
        <f t="shared" ca="1" si="8"/>
        <v>4.1152735199177854</v>
      </c>
      <c r="M181" s="172">
        <f t="shared" ca="1" si="9"/>
        <v>4.1152735199177854</v>
      </c>
      <c r="N181" s="172"/>
    </row>
    <row r="182" spans="2:14" x14ac:dyDescent="0.25">
      <c r="B182" s="164">
        <v>150</v>
      </c>
      <c r="C182" s="172">
        <f ca="1">'Data (DefiLlama)'!$H$7*100+_xlfn.NORM.S.INV(RAND())*'Data (DefiLlama)'!$K$7*$C$6</f>
        <v>4.3578659330762486</v>
      </c>
      <c r="D182" s="172">
        <f ca="1">'Data (DefiLlama)'!$H$8*100+_xlfn.NORM.S.INV(RAND())*'Data (DefiLlama)'!$K$8*$C$6</f>
        <v>5.5416379600850512</v>
      </c>
      <c r="E182" s="172">
        <f ca="1">'Data (DefiLlama)'!$H$9*100+_xlfn.NORM.S.INV(RAND())*'Data (DefiLlama)'!$K$9*$C$6</f>
        <v>4.8978671547811983</v>
      </c>
      <c r="F182" s="172">
        <f ca="1">'Data (DefiLlama)'!$H$10*100+_xlfn.NORM.S.INV(RAND())*'Data (DefiLlama)'!$K$10*$C$6</f>
        <v>2.5958121812216715</v>
      </c>
      <c r="G182" s="172">
        <f ca="1">'Data (DefiLlama)'!$H$11*100+_xlfn.NORM.S.INV(RAND())*'Data (DefiLlama)'!$K$11*$C$6</f>
        <v>0.75566885962097097</v>
      </c>
      <c r="H182" s="172">
        <f ca="1">'Data (DefiLlama)'!$H$12*100+_xlfn.NORM.S.INV(RAND())*'Data (DefiLlama)'!$K$12*$C$6</f>
        <v>4.4835756940128872</v>
      </c>
      <c r="I182" s="175">
        <f ca="1">'Data (DefiLlama)'!$H$13*100+_xlfn.NORM.S.INV(RAND())*'Data (DefiLlama)'!$K$13*$C$6</f>
        <v>5.8535660159488963</v>
      </c>
      <c r="J182" s="172">
        <f ca="1">C182*'Allocation - Base'!$H$6+D182*'Allocation - Base'!$H$7+E182*'Allocation - Base'!$H$8+F182*'Allocation - Base'!$H$9+G182*'Allocation - Base'!$H$10+H182*'Allocation - Base'!$H$11+I182*'Allocation - Base'!$H$12</f>
        <v>4.6275558557224183</v>
      </c>
      <c r="K182" s="172">
        <f t="shared" ca="1" si="7"/>
        <v>0</v>
      </c>
      <c r="L182" s="172">
        <f t="shared" ca="1" si="8"/>
        <v>4.5275558557224187</v>
      </c>
      <c r="M182" s="172">
        <f t="shared" ca="1" si="9"/>
        <v>4.5275558557224187</v>
      </c>
      <c r="N182" s="172"/>
    </row>
    <row r="183" spans="2:14" x14ac:dyDescent="0.25">
      <c r="B183" s="164">
        <v>151</v>
      </c>
      <c r="C183" s="172">
        <f ca="1">'Data (DefiLlama)'!$H$7*100+_xlfn.NORM.S.INV(RAND())*'Data (DefiLlama)'!$K$7*$C$6</f>
        <v>4.3442028178110146</v>
      </c>
      <c r="D183" s="172">
        <f ca="1">'Data (DefiLlama)'!$H$8*100+_xlfn.NORM.S.INV(RAND())*'Data (DefiLlama)'!$K$8*$C$6</f>
        <v>4.7263467899511111</v>
      </c>
      <c r="E183" s="172">
        <f ca="1">'Data (DefiLlama)'!$H$9*100+_xlfn.NORM.S.INV(RAND())*'Data (DefiLlama)'!$K$9*$C$6</f>
        <v>4.2449626949485824</v>
      </c>
      <c r="F183" s="172">
        <f ca="1">'Data (DefiLlama)'!$H$10*100+_xlfn.NORM.S.INV(RAND())*'Data (DefiLlama)'!$K$10*$C$6</f>
        <v>3.0364817950658303</v>
      </c>
      <c r="G183" s="172">
        <f ca="1">'Data (DefiLlama)'!$H$11*100+_xlfn.NORM.S.INV(RAND())*'Data (DefiLlama)'!$K$11*$C$6</f>
        <v>9.0158908227177745E-2</v>
      </c>
      <c r="H183" s="172">
        <f ca="1">'Data (DefiLlama)'!$H$12*100+_xlfn.NORM.S.INV(RAND())*'Data (DefiLlama)'!$K$12*$C$6</f>
        <v>6.3020190196451411</v>
      </c>
      <c r="I183" s="175">
        <f ca="1">'Data (DefiLlama)'!$H$13*100+_xlfn.NORM.S.INV(RAND())*'Data (DefiLlama)'!$K$13*$C$6</f>
        <v>6.0998184822324966</v>
      </c>
      <c r="J183" s="172">
        <f ca="1">C183*'Allocation - Base'!$H$6+D183*'Allocation - Base'!$H$7+E183*'Allocation - Base'!$H$8+F183*'Allocation - Base'!$H$9+G183*'Allocation - Base'!$H$10+H183*'Allocation - Base'!$H$11+I183*'Allocation - Base'!$H$12</f>
        <v>4.4958990149263576</v>
      </c>
      <c r="K183" s="172">
        <f t="shared" ca="1" si="7"/>
        <v>0</v>
      </c>
      <c r="L183" s="172">
        <f t="shared" ca="1" si="8"/>
        <v>4.3958990149263579</v>
      </c>
      <c r="M183" s="172">
        <f t="shared" ca="1" si="9"/>
        <v>4.3958990149263579</v>
      </c>
      <c r="N183" s="172"/>
    </row>
    <row r="184" spans="2:14" x14ac:dyDescent="0.25">
      <c r="B184" s="164">
        <v>152</v>
      </c>
      <c r="C184" s="172">
        <f ca="1">'Data (DefiLlama)'!$H$7*100+_xlfn.NORM.S.INV(RAND())*'Data (DefiLlama)'!$K$7*$C$6</f>
        <v>4.0804238545165523</v>
      </c>
      <c r="D184" s="172">
        <f ca="1">'Data (DefiLlama)'!$H$8*100+_xlfn.NORM.S.INV(RAND())*'Data (DefiLlama)'!$K$8*$C$6</f>
        <v>4.7788998130073299</v>
      </c>
      <c r="E184" s="172">
        <f ca="1">'Data (DefiLlama)'!$H$9*100+_xlfn.NORM.S.INV(RAND())*'Data (DefiLlama)'!$K$9*$C$6</f>
        <v>4.1809244528888598</v>
      </c>
      <c r="F184" s="172">
        <f ca="1">'Data (DefiLlama)'!$H$10*100+_xlfn.NORM.S.INV(RAND())*'Data (DefiLlama)'!$K$10*$C$6</f>
        <v>4.2186424289401474</v>
      </c>
      <c r="G184" s="172">
        <f ca="1">'Data (DefiLlama)'!$H$11*100+_xlfn.NORM.S.INV(RAND())*'Data (DefiLlama)'!$K$11*$C$6</f>
        <v>0.10167752140538203</v>
      </c>
      <c r="H184" s="172">
        <f ca="1">'Data (DefiLlama)'!$H$12*100+_xlfn.NORM.S.INV(RAND())*'Data (DefiLlama)'!$K$12*$C$6</f>
        <v>2.5576768456359167</v>
      </c>
      <c r="I184" s="175">
        <f ca="1">'Data (DefiLlama)'!$H$13*100+_xlfn.NORM.S.INV(RAND())*'Data (DefiLlama)'!$K$13*$C$6</f>
        <v>6.8245257682754188</v>
      </c>
      <c r="J184" s="172">
        <f ca="1">C184*'Allocation - Base'!$H$6+D184*'Allocation - Base'!$H$7+E184*'Allocation - Base'!$H$8+F184*'Allocation - Base'!$H$9+G184*'Allocation - Base'!$H$10+H184*'Allocation - Base'!$H$11+I184*'Allocation - Base'!$H$12</f>
        <v>3.8528186257446695</v>
      </c>
      <c r="K184" s="172">
        <f t="shared" ca="1" si="7"/>
        <v>0</v>
      </c>
      <c r="L184" s="172">
        <f t="shared" ca="1" si="8"/>
        <v>3.7528186257446694</v>
      </c>
      <c r="M184" s="172">
        <f t="shared" ca="1" si="9"/>
        <v>3.7528186257446694</v>
      </c>
      <c r="N184" s="172"/>
    </row>
    <row r="185" spans="2:14" x14ac:dyDescent="0.25">
      <c r="B185" s="164">
        <v>153</v>
      </c>
      <c r="C185" s="172">
        <f ca="1">'Data (DefiLlama)'!$H$7*100+_xlfn.NORM.S.INV(RAND())*'Data (DefiLlama)'!$K$7*$C$6</f>
        <v>4.021584983574737</v>
      </c>
      <c r="D185" s="172">
        <f ca="1">'Data (DefiLlama)'!$H$8*100+_xlfn.NORM.S.INV(RAND())*'Data (DefiLlama)'!$K$8*$C$6</f>
        <v>4.770378789949917</v>
      </c>
      <c r="E185" s="172">
        <f ca="1">'Data (DefiLlama)'!$H$9*100+_xlfn.NORM.S.INV(RAND())*'Data (DefiLlama)'!$K$9*$C$6</f>
        <v>3.3474518394901565</v>
      </c>
      <c r="F185" s="172">
        <f ca="1">'Data (DefiLlama)'!$H$10*100+_xlfn.NORM.S.INV(RAND())*'Data (DefiLlama)'!$K$10*$C$6</f>
        <v>3.4750384521439588</v>
      </c>
      <c r="G185" s="172">
        <f ca="1">'Data (DefiLlama)'!$H$11*100+_xlfn.NORM.S.INV(RAND())*'Data (DefiLlama)'!$K$11*$C$6</f>
        <v>-0.27422610366407624</v>
      </c>
      <c r="H185" s="172">
        <f ca="1">'Data (DefiLlama)'!$H$12*100+_xlfn.NORM.S.INV(RAND())*'Data (DefiLlama)'!$K$12*$C$6</f>
        <v>4.3871373026805305</v>
      </c>
      <c r="I185" s="175">
        <f ca="1">'Data (DefiLlama)'!$H$13*100+_xlfn.NORM.S.INV(RAND())*'Data (DefiLlama)'!$K$13*$C$6</f>
        <v>5.6830329395843577</v>
      </c>
      <c r="J185" s="172">
        <f ca="1">C185*'Allocation - Base'!$H$6+D185*'Allocation - Base'!$H$7+E185*'Allocation - Base'!$H$8+F185*'Allocation - Base'!$H$9+G185*'Allocation - Base'!$H$10+H185*'Allocation - Base'!$H$11+I185*'Allocation - Base'!$H$12</f>
        <v>3.8802924426513155</v>
      </c>
      <c r="K185" s="172">
        <f t="shared" ca="1" si="7"/>
        <v>4.1297234834526568</v>
      </c>
      <c r="L185" s="172">
        <f t="shared" ca="1" si="8"/>
        <v>-0.34943104080134146</v>
      </c>
      <c r="M185" s="172">
        <f t="shared" ca="1" si="9"/>
        <v>3.7802924426513154</v>
      </c>
      <c r="N185" s="172"/>
    </row>
    <row r="186" spans="2:14" x14ac:dyDescent="0.25">
      <c r="B186" s="164">
        <v>154</v>
      </c>
      <c r="C186" s="172">
        <f ca="1">'Data (DefiLlama)'!$H$7*100+_xlfn.NORM.S.INV(RAND())*'Data (DefiLlama)'!$K$7*$C$6</f>
        <v>4.2935590997551278</v>
      </c>
      <c r="D186" s="172">
        <f ca="1">'Data (DefiLlama)'!$H$8*100+_xlfn.NORM.S.INV(RAND())*'Data (DefiLlama)'!$K$8*$C$6</f>
        <v>3.9563968345411853</v>
      </c>
      <c r="E186" s="172">
        <f ca="1">'Data (DefiLlama)'!$H$9*100+_xlfn.NORM.S.INV(RAND())*'Data (DefiLlama)'!$K$9*$C$6</f>
        <v>4.8850980377328588</v>
      </c>
      <c r="F186" s="172">
        <f ca="1">'Data (DefiLlama)'!$H$10*100+_xlfn.NORM.S.INV(RAND())*'Data (DefiLlama)'!$K$10*$C$6</f>
        <v>2.6104260567966215</v>
      </c>
      <c r="G186" s="172">
        <f ca="1">'Data (DefiLlama)'!$H$11*100+_xlfn.NORM.S.INV(RAND())*'Data (DefiLlama)'!$K$11*$C$6</f>
        <v>-8.3533721535932082E-2</v>
      </c>
      <c r="H186" s="172">
        <f ca="1">'Data (DefiLlama)'!$H$12*100+_xlfn.NORM.S.INV(RAND())*'Data (DefiLlama)'!$K$12*$C$6</f>
        <v>4.6601617430624422</v>
      </c>
      <c r="I186" s="175">
        <f ca="1">'Data (DefiLlama)'!$H$13*100+_xlfn.NORM.S.INV(RAND())*'Data (DefiLlama)'!$K$13*$C$6</f>
        <v>7.163952567641604</v>
      </c>
      <c r="J186" s="172">
        <f ca="1">C186*'Allocation - Base'!$H$6+D186*'Allocation - Base'!$H$7+E186*'Allocation - Base'!$H$8+F186*'Allocation - Base'!$H$9+G186*'Allocation - Base'!$H$10+H186*'Allocation - Base'!$H$11+I186*'Allocation - Base'!$H$12</f>
        <v>4.1932890233776199</v>
      </c>
      <c r="K186" s="172">
        <f t="shared" ca="1" si="7"/>
        <v>0</v>
      </c>
      <c r="L186" s="172">
        <f t="shared" ca="1" si="8"/>
        <v>4.0932890233776202</v>
      </c>
      <c r="M186" s="172">
        <f t="shared" ca="1" si="9"/>
        <v>4.0932890233776202</v>
      </c>
      <c r="N186" s="172"/>
    </row>
    <row r="187" spans="2:14" x14ac:dyDescent="0.25">
      <c r="B187" s="164">
        <v>155</v>
      </c>
      <c r="C187" s="172">
        <f ca="1">'Data (DefiLlama)'!$H$7*100+_xlfn.NORM.S.INV(RAND())*'Data (DefiLlama)'!$K$7*$C$6</f>
        <v>4.1841518389904806</v>
      </c>
      <c r="D187" s="172">
        <f ca="1">'Data (DefiLlama)'!$H$8*100+_xlfn.NORM.S.INV(RAND())*'Data (DefiLlama)'!$K$8*$C$6</f>
        <v>5.2217096861317982</v>
      </c>
      <c r="E187" s="172">
        <f ca="1">'Data (DefiLlama)'!$H$9*100+_xlfn.NORM.S.INV(RAND())*'Data (DefiLlama)'!$K$9*$C$6</f>
        <v>3.9889538245561194</v>
      </c>
      <c r="F187" s="172">
        <f ca="1">'Data (DefiLlama)'!$H$10*100+_xlfn.NORM.S.INV(RAND())*'Data (DefiLlama)'!$K$10*$C$6</f>
        <v>3.5434667858560931</v>
      </c>
      <c r="G187" s="172">
        <f ca="1">'Data (DefiLlama)'!$H$11*100+_xlfn.NORM.S.INV(RAND())*'Data (DefiLlama)'!$K$11*$C$6</f>
        <v>-0.11250737503680953</v>
      </c>
      <c r="H187" s="172">
        <f ca="1">'Data (DefiLlama)'!$H$12*100+_xlfn.NORM.S.INV(RAND())*'Data (DefiLlama)'!$K$12*$C$6</f>
        <v>4.8792603191226789</v>
      </c>
      <c r="I187" s="175">
        <f ca="1">'Data (DefiLlama)'!$H$13*100+_xlfn.NORM.S.INV(RAND())*'Data (DefiLlama)'!$K$13*$C$6</f>
        <v>7.8913890446350035</v>
      </c>
      <c r="J187" s="172">
        <f ca="1">C187*'Allocation - Base'!$H$6+D187*'Allocation - Base'!$H$7+E187*'Allocation - Base'!$H$8+F187*'Allocation - Base'!$H$9+G187*'Allocation - Base'!$H$10+H187*'Allocation - Base'!$H$11+I187*'Allocation - Base'!$H$12</f>
        <v>4.2841751084856847</v>
      </c>
      <c r="K187" s="172">
        <f t="shared" ca="1" si="7"/>
        <v>0</v>
      </c>
      <c r="L187" s="172">
        <f t="shared" ca="1" si="8"/>
        <v>4.1841751084856851</v>
      </c>
      <c r="M187" s="172">
        <f t="shared" ca="1" si="9"/>
        <v>4.1841751084856851</v>
      </c>
      <c r="N187" s="172"/>
    </row>
    <row r="188" spans="2:14" x14ac:dyDescent="0.25">
      <c r="B188" s="164">
        <v>156</v>
      </c>
      <c r="C188" s="172">
        <f ca="1">'Data (DefiLlama)'!$H$7*100+_xlfn.NORM.S.INV(RAND())*'Data (DefiLlama)'!$K$7*$C$6</f>
        <v>4.2876843985198221</v>
      </c>
      <c r="D188" s="172">
        <f ca="1">'Data (DefiLlama)'!$H$8*100+_xlfn.NORM.S.INV(RAND())*'Data (DefiLlama)'!$K$8*$C$6</f>
        <v>5.0068711969049042</v>
      </c>
      <c r="E188" s="172">
        <f ca="1">'Data (DefiLlama)'!$H$9*100+_xlfn.NORM.S.INV(RAND())*'Data (DefiLlama)'!$K$9*$C$6</f>
        <v>4.6105660899409218</v>
      </c>
      <c r="F188" s="172">
        <f ca="1">'Data (DefiLlama)'!$H$10*100+_xlfn.NORM.S.INV(RAND())*'Data (DefiLlama)'!$K$10*$C$6</f>
        <v>3.9920882866248086</v>
      </c>
      <c r="G188" s="172">
        <f ca="1">'Data (DefiLlama)'!$H$11*100+_xlfn.NORM.S.INV(RAND())*'Data (DefiLlama)'!$K$11*$C$6</f>
        <v>0.57738932501016227</v>
      </c>
      <c r="H188" s="172">
        <f ca="1">'Data (DefiLlama)'!$H$12*100+_xlfn.NORM.S.INV(RAND())*'Data (DefiLlama)'!$K$12*$C$6</f>
        <v>5.4409173690661232</v>
      </c>
      <c r="I188" s="175">
        <f ca="1">'Data (DefiLlama)'!$H$13*100+_xlfn.NORM.S.INV(RAND())*'Data (DefiLlama)'!$K$13*$C$6</f>
        <v>5.5242461800393503</v>
      </c>
      <c r="J188" s="172">
        <f ca="1">C188*'Allocation - Base'!$H$6+D188*'Allocation - Base'!$H$7+E188*'Allocation - Base'!$H$8+F188*'Allocation - Base'!$H$9+G188*'Allocation - Base'!$H$10+H188*'Allocation - Base'!$H$11+I188*'Allocation - Base'!$H$12</f>
        <v>4.5356717128778294</v>
      </c>
      <c r="K188" s="172">
        <f t="shared" ca="1" si="7"/>
        <v>0</v>
      </c>
      <c r="L188" s="172">
        <f t="shared" ca="1" si="8"/>
        <v>4.4356717128778298</v>
      </c>
      <c r="M188" s="172">
        <f t="shared" ca="1" si="9"/>
        <v>4.4356717128778298</v>
      </c>
      <c r="N188" s="172"/>
    </row>
    <row r="189" spans="2:14" x14ac:dyDescent="0.25">
      <c r="B189" s="164">
        <v>157</v>
      </c>
      <c r="C189" s="172">
        <f ca="1">'Data (DefiLlama)'!$H$7*100+_xlfn.NORM.S.INV(RAND())*'Data (DefiLlama)'!$K$7*$C$6</f>
        <v>4.3340515987453374</v>
      </c>
      <c r="D189" s="172">
        <f ca="1">'Data (DefiLlama)'!$H$8*100+_xlfn.NORM.S.INV(RAND())*'Data (DefiLlama)'!$K$8*$C$6</f>
        <v>4.7977205849706088</v>
      </c>
      <c r="E189" s="172">
        <f ca="1">'Data (DefiLlama)'!$H$9*100+_xlfn.NORM.S.INV(RAND())*'Data (DefiLlama)'!$K$9*$C$6</f>
        <v>4.1793934854437635</v>
      </c>
      <c r="F189" s="172">
        <f ca="1">'Data (DefiLlama)'!$H$10*100+_xlfn.NORM.S.INV(RAND())*'Data (DefiLlama)'!$K$10*$C$6</f>
        <v>3.6695412724311987</v>
      </c>
      <c r="G189" s="172">
        <f ca="1">'Data (DefiLlama)'!$H$11*100+_xlfn.NORM.S.INV(RAND())*'Data (DefiLlama)'!$K$11*$C$6</f>
        <v>-0.13449777446658165</v>
      </c>
      <c r="H189" s="172">
        <f ca="1">'Data (DefiLlama)'!$H$12*100+_xlfn.NORM.S.INV(RAND())*'Data (DefiLlama)'!$K$12*$C$6</f>
        <v>5.289890714986206</v>
      </c>
      <c r="I189" s="175">
        <f ca="1">'Data (DefiLlama)'!$H$13*100+_xlfn.NORM.S.INV(RAND())*'Data (DefiLlama)'!$K$13*$C$6</f>
        <v>8.2103168510242703</v>
      </c>
      <c r="J189" s="172">
        <f ca="1">C189*'Allocation - Base'!$H$6+D189*'Allocation - Base'!$H$7+E189*'Allocation - Base'!$H$8+F189*'Allocation - Base'!$H$9+G189*'Allocation - Base'!$H$10+H189*'Allocation - Base'!$H$11+I189*'Allocation - Base'!$H$12</f>
        <v>4.3312527157517966</v>
      </c>
      <c r="K189" s="172">
        <f t="shared" ca="1" si="7"/>
        <v>0.45970288752956506</v>
      </c>
      <c r="L189" s="172">
        <f t="shared" ca="1" si="8"/>
        <v>3.7715498282222319</v>
      </c>
      <c r="M189" s="172">
        <f t="shared" ca="1" si="9"/>
        <v>4.231252715751797</v>
      </c>
      <c r="N189" s="172"/>
    </row>
    <row r="190" spans="2:14" x14ac:dyDescent="0.25">
      <c r="B190" s="164">
        <v>158</v>
      </c>
      <c r="C190" s="172">
        <f ca="1">'Data (DefiLlama)'!$H$7*100+_xlfn.NORM.S.INV(RAND())*'Data (DefiLlama)'!$K$7*$C$6</f>
        <v>4.2395855444581407</v>
      </c>
      <c r="D190" s="172">
        <f ca="1">'Data (DefiLlama)'!$H$8*100+_xlfn.NORM.S.INV(RAND())*'Data (DefiLlama)'!$K$8*$C$6</f>
        <v>4.7744926520131727</v>
      </c>
      <c r="E190" s="172">
        <f ca="1">'Data (DefiLlama)'!$H$9*100+_xlfn.NORM.S.INV(RAND())*'Data (DefiLlama)'!$K$9*$C$6</f>
        <v>4.74085332910815</v>
      </c>
      <c r="F190" s="172">
        <f ca="1">'Data (DefiLlama)'!$H$10*100+_xlfn.NORM.S.INV(RAND())*'Data (DefiLlama)'!$K$10*$C$6</f>
        <v>2.1787999758990804</v>
      </c>
      <c r="G190" s="172">
        <f ca="1">'Data (DefiLlama)'!$H$11*100+_xlfn.NORM.S.INV(RAND())*'Data (DefiLlama)'!$K$11*$C$6</f>
        <v>0.16441110497820441</v>
      </c>
      <c r="H190" s="172">
        <f ca="1">'Data (DefiLlama)'!$H$12*100+_xlfn.NORM.S.INV(RAND())*'Data (DefiLlama)'!$K$12*$C$6</f>
        <v>5.9222974983670627</v>
      </c>
      <c r="I190" s="175">
        <f ca="1">'Data (DefiLlama)'!$H$13*100+_xlfn.NORM.S.INV(RAND())*'Data (DefiLlama)'!$K$13*$C$6</f>
        <v>6.4574175458999346</v>
      </c>
      <c r="J190" s="172">
        <f ca="1">C190*'Allocation - Base'!$H$6+D190*'Allocation - Base'!$H$7+E190*'Allocation - Base'!$H$8+F190*'Allocation - Base'!$H$9+G190*'Allocation - Base'!$H$10+H190*'Allocation - Base'!$H$11+I190*'Allocation - Base'!$H$12</f>
        <v>4.5472773386217424</v>
      </c>
      <c r="K190" s="172">
        <f t="shared" ca="1" si="7"/>
        <v>0</v>
      </c>
      <c r="L190" s="172">
        <f t="shared" ca="1" si="8"/>
        <v>4.4472773386217428</v>
      </c>
      <c r="M190" s="172">
        <f t="shared" ca="1" si="9"/>
        <v>4.4472773386217428</v>
      </c>
      <c r="N190" s="172"/>
    </row>
    <row r="191" spans="2:14" x14ac:dyDescent="0.25">
      <c r="B191" s="164">
        <v>159</v>
      </c>
      <c r="C191" s="172">
        <f ca="1">'Data (DefiLlama)'!$H$7*100+_xlfn.NORM.S.INV(RAND())*'Data (DefiLlama)'!$K$7*$C$6</f>
        <v>4.2037123477977314</v>
      </c>
      <c r="D191" s="172">
        <f ca="1">'Data (DefiLlama)'!$H$8*100+_xlfn.NORM.S.INV(RAND())*'Data (DefiLlama)'!$K$8*$C$6</f>
        <v>6.4768597913867367</v>
      </c>
      <c r="E191" s="172">
        <f ca="1">'Data (DefiLlama)'!$H$9*100+_xlfn.NORM.S.INV(RAND())*'Data (DefiLlama)'!$K$9*$C$6</f>
        <v>4.5532924408425135</v>
      </c>
      <c r="F191" s="172">
        <f ca="1">'Data (DefiLlama)'!$H$10*100+_xlfn.NORM.S.INV(RAND())*'Data (DefiLlama)'!$K$10*$C$6</f>
        <v>3.3521142610441972</v>
      </c>
      <c r="G191" s="172">
        <f ca="1">'Data (DefiLlama)'!$H$11*100+_xlfn.NORM.S.INV(RAND())*'Data (DefiLlama)'!$K$11*$C$6</f>
        <v>-0.52712304652926967</v>
      </c>
      <c r="H191" s="172">
        <f ca="1">'Data (DefiLlama)'!$H$12*100+_xlfn.NORM.S.INV(RAND())*'Data (DefiLlama)'!$K$12*$C$6</f>
        <v>5.3488849482689149</v>
      </c>
      <c r="I191" s="175">
        <f ca="1">'Data (DefiLlama)'!$H$13*100+_xlfn.NORM.S.INV(RAND())*'Data (DefiLlama)'!$K$13*$C$6</f>
        <v>6.6645890579962757</v>
      </c>
      <c r="J191" s="172">
        <f ca="1">C191*'Allocation - Base'!$H$6+D191*'Allocation - Base'!$H$7+E191*'Allocation - Base'!$H$8+F191*'Allocation - Base'!$H$9+G191*'Allocation - Base'!$H$10+H191*'Allocation - Base'!$H$11+I191*'Allocation - Base'!$H$12</f>
        <v>4.7946283523105055</v>
      </c>
      <c r="K191" s="172">
        <f t="shared" ca="1" si="7"/>
        <v>0</v>
      </c>
      <c r="L191" s="172">
        <f t="shared" ca="1" si="8"/>
        <v>4.6946283523105059</v>
      </c>
      <c r="M191" s="172">
        <f t="shared" ca="1" si="9"/>
        <v>4.6946283523105059</v>
      </c>
      <c r="N191" s="172"/>
    </row>
    <row r="192" spans="2:14" x14ac:dyDescent="0.25">
      <c r="B192" s="164">
        <v>160</v>
      </c>
      <c r="C192" s="172">
        <f ca="1">'Data (DefiLlama)'!$H$7*100+_xlfn.NORM.S.INV(RAND())*'Data (DefiLlama)'!$K$7*$C$6</f>
        <v>4.2449705411432479</v>
      </c>
      <c r="D192" s="172">
        <f ca="1">'Data (DefiLlama)'!$H$8*100+_xlfn.NORM.S.INV(RAND())*'Data (DefiLlama)'!$K$8*$C$6</f>
        <v>5.6452464158907016</v>
      </c>
      <c r="E192" s="172">
        <f ca="1">'Data (DefiLlama)'!$H$9*100+_xlfn.NORM.S.INV(RAND())*'Data (DefiLlama)'!$K$9*$C$6</f>
        <v>4.1403766056549323</v>
      </c>
      <c r="F192" s="172">
        <f ca="1">'Data (DefiLlama)'!$H$10*100+_xlfn.NORM.S.INV(RAND())*'Data (DefiLlama)'!$K$10*$C$6</f>
        <v>1.9637393558180918</v>
      </c>
      <c r="G192" s="172">
        <f ca="1">'Data (DefiLlama)'!$H$11*100+_xlfn.NORM.S.INV(RAND())*'Data (DefiLlama)'!$K$11*$C$6</f>
        <v>-8.1080303528994979E-2</v>
      </c>
      <c r="H192" s="172">
        <f ca="1">'Data (DefiLlama)'!$H$12*100+_xlfn.NORM.S.INV(RAND())*'Data (DefiLlama)'!$K$12*$C$6</f>
        <v>6.1197495074196313</v>
      </c>
      <c r="I192" s="175">
        <f ca="1">'Data (DefiLlama)'!$H$13*100+_xlfn.NORM.S.INV(RAND())*'Data (DefiLlama)'!$K$13*$C$6</f>
        <v>6.2736918021821584</v>
      </c>
      <c r="J192" s="172">
        <f ca="1">C192*'Allocation - Base'!$H$6+D192*'Allocation - Base'!$H$7+E192*'Allocation - Base'!$H$8+F192*'Allocation - Base'!$H$9+G192*'Allocation - Base'!$H$10+H192*'Allocation - Base'!$H$11+I192*'Allocation - Base'!$H$12</f>
        <v>4.6338053286658774</v>
      </c>
      <c r="K192" s="172">
        <f t="shared" ca="1" si="7"/>
        <v>0</v>
      </c>
      <c r="L192" s="172">
        <f t="shared" ca="1" si="8"/>
        <v>4.5338053286658777</v>
      </c>
      <c r="M192" s="172">
        <f t="shared" ca="1" si="9"/>
        <v>4.5338053286658777</v>
      </c>
      <c r="N192" s="172"/>
    </row>
    <row r="193" spans="2:14" x14ac:dyDescent="0.25">
      <c r="B193" s="164">
        <v>161</v>
      </c>
      <c r="C193" s="172">
        <f ca="1">'Data (DefiLlama)'!$H$7*100+_xlfn.NORM.S.INV(RAND())*'Data (DefiLlama)'!$K$7*$C$6</f>
        <v>4.1160599552016652</v>
      </c>
      <c r="D193" s="172">
        <f ca="1">'Data (DefiLlama)'!$H$8*100+_xlfn.NORM.S.INV(RAND())*'Data (DefiLlama)'!$K$8*$C$6</f>
        <v>3.5388077176504091</v>
      </c>
      <c r="E193" s="172">
        <f ca="1">'Data (DefiLlama)'!$H$9*100+_xlfn.NORM.S.INV(RAND())*'Data (DefiLlama)'!$K$9*$C$6</f>
        <v>4.4904386265616019</v>
      </c>
      <c r="F193" s="172">
        <f ca="1">'Data (DefiLlama)'!$H$10*100+_xlfn.NORM.S.INV(RAND())*'Data (DefiLlama)'!$K$10*$C$6</f>
        <v>3.4560093617682912</v>
      </c>
      <c r="G193" s="172">
        <f ca="1">'Data (DefiLlama)'!$H$11*100+_xlfn.NORM.S.INV(RAND())*'Data (DefiLlama)'!$K$11*$C$6</f>
        <v>0.4818469052008546</v>
      </c>
      <c r="H193" s="172">
        <f ca="1">'Data (DefiLlama)'!$H$12*100+_xlfn.NORM.S.INV(RAND())*'Data (DefiLlama)'!$K$12*$C$6</f>
        <v>5.7356530574052531</v>
      </c>
      <c r="I193" s="175">
        <f ca="1">'Data (DefiLlama)'!$H$13*100+_xlfn.NORM.S.INV(RAND())*'Data (DefiLlama)'!$K$13*$C$6</f>
        <v>6.9057623968475861</v>
      </c>
      <c r="J193" s="172">
        <f ca="1">C193*'Allocation - Base'!$H$6+D193*'Allocation - Base'!$H$7+E193*'Allocation - Base'!$H$8+F193*'Allocation - Base'!$H$9+G193*'Allocation - Base'!$H$10+H193*'Allocation - Base'!$H$11+I193*'Allocation - Base'!$H$12</f>
        <v>4.126569876484333</v>
      </c>
      <c r="K193" s="172">
        <f t="shared" ca="1" si="7"/>
        <v>0</v>
      </c>
      <c r="L193" s="172">
        <f t="shared" ca="1" si="8"/>
        <v>4.0265698764843334</v>
      </c>
      <c r="M193" s="172">
        <f t="shared" ca="1" si="9"/>
        <v>4.0265698764843334</v>
      </c>
      <c r="N193" s="172"/>
    </row>
    <row r="194" spans="2:14" x14ac:dyDescent="0.25">
      <c r="B194" s="164">
        <v>162</v>
      </c>
      <c r="C194" s="172">
        <f ca="1">'Data (DefiLlama)'!$H$7*100+_xlfn.NORM.S.INV(RAND())*'Data (DefiLlama)'!$K$7*$C$6</f>
        <v>4.2102758715878537</v>
      </c>
      <c r="D194" s="172">
        <f ca="1">'Data (DefiLlama)'!$H$8*100+_xlfn.NORM.S.INV(RAND())*'Data (DefiLlama)'!$K$8*$C$6</f>
        <v>3.6016594838862206</v>
      </c>
      <c r="E194" s="172">
        <f ca="1">'Data (DefiLlama)'!$H$9*100+_xlfn.NORM.S.INV(RAND())*'Data (DefiLlama)'!$K$9*$C$6</f>
        <v>4.7598525639240714</v>
      </c>
      <c r="F194" s="172">
        <f ca="1">'Data (DefiLlama)'!$H$10*100+_xlfn.NORM.S.INV(RAND())*'Data (DefiLlama)'!$K$10*$C$6</f>
        <v>2.9304343982031429</v>
      </c>
      <c r="G194" s="172">
        <f ca="1">'Data (DefiLlama)'!$H$11*100+_xlfn.NORM.S.INV(RAND())*'Data (DefiLlama)'!$K$11*$C$6</f>
        <v>-0.26603074596773096</v>
      </c>
      <c r="H194" s="172">
        <f ca="1">'Data (DefiLlama)'!$H$12*100+_xlfn.NORM.S.INV(RAND())*'Data (DefiLlama)'!$K$12*$C$6</f>
        <v>4.8565755595953908</v>
      </c>
      <c r="I194" s="175">
        <f ca="1">'Data (DefiLlama)'!$H$13*100+_xlfn.NORM.S.INV(RAND())*'Data (DefiLlama)'!$K$13*$C$6</f>
        <v>4.7667876828572826</v>
      </c>
      <c r="J194" s="172">
        <f ca="1">C194*'Allocation - Base'!$H$6+D194*'Allocation - Base'!$H$7+E194*'Allocation - Base'!$H$8+F194*'Allocation - Base'!$H$9+G194*'Allocation - Base'!$H$10+H194*'Allocation - Base'!$H$11+I194*'Allocation - Base'!$H$12</f>
        <v>4.0686455700698509</v>
      </c>
      <c r="K194" s="172">
        <f t="shared" ca="1" si="7"/>
        <v>0</v>
      </c>
      <c r="L194" s="172">
        <f t="shared" ca="1" si="8"/>
        <v>3.9686455700698509</v>
      </c>
      <c r="M194" s="172">
        <f t="shared" ca="1" si="9"/>
        <v>3.9686455700698509</v>
      </c>
      <c r="N194" s="172"/>
    </row>
    <row r="195" spans="2:14" x14ac:dyDescent="0.25">
      <c r="B195" s="164">
        <v>163</v>
      </c>
      <c r="C195" s="172">
        <f ca="1">'Data (DefiLlama)'!$H$7*100+_xlfn.NORM.S.INV(RAND())*'Data (DefiLlama)'!$K$7*$C$6</f>
        <v>4.2454978593736756</v>
      </c>
      <c r="D195" s="172">
        <f ca="1">'Data (DefiLlama)'!$H$8*100+_xlfn.NORM.S.INV(RAND())*'Data (DefiLlama)'!$K$8*$C$6</f>
        <v>5.7164238225456447</v>
      </c>
      <c r="E195" s="172">
        <f ca="1">'Data (DefiLlama)'!$H$9*100+_xlfn.NORM.S.INV(RAND())*'Data (DefiLlama)'!$K$9*$C$6</f>
        <v>4.5669519581059337</v>
      </c>
      <c r="F195" s="172">
        <f ca="1">'Data (DefiLlama)'!$H$10*100+_xlfn.NORM.S.INV(RAND())*'Data (DefiLlama)'!$K$10*$C$6</f>
        <v>3.1221180933835573</v>
      </c>
      <c r="G195" s="172">
        <f ca="1">'Data (DefiLlama)'!$H$11*100+_xlfn.NORM.S.INV(RAND())*'Data (DefiLlama)'!$K$11*$C$6</f>
        <v>-7.3519544886430421E-2</v>
      </c>
      <c r="H195" s="172">
        <f ca="1">'Data (DefiLlama)'!$H$12*100+_xlfn.NORM.S.INV(RAND())*'Data (DefiLlama)'!$K$12*$C$6</f>
        <v>3.7321499617246401</v>
      </c>
      <c r="I195" s="175">
        <f ca="1">'Data (DefiLlama)'!$H$13*100+_xlfn.NORM.S.INV(RAND())*'Data (DefiLlama)'!$K$13*$C$6</f>
        <v>6.6023883723401777</v>
      </c>
      <c r="J195" s="172">
        <f ca="1">C195*'Allocation - Base'!$H$6+D195*'Allocation - Base'!$H$7+E195*'Allocation - Base'!$H$8+F195*'Allocation - Base'!$H$9+G195*'Allocation - Base'!$H$10+H195*'Allocation - Base'!$H$11+I195*'Allocation - Base'!$H$12</f>
        <v>4.4006398199893724</v>
      </c>
      <c r="K195" s="172">
        <f t="shared" ca="1" si="7"/>
        <v>6.289628710500768</v>
      </c>
      <c r="L195" s="172">
        <f t="shared" ca="1" si="8"/>
        <v>-1.9889888905113953</v>
      </c>
      <c r="M195" s="172">
        <f t="shared" ca="1" si="9"/>
        <v>4.3006398199893727</v>
      </c>
      <c r="N195" s="172"/>
    </row>
    <row r="196" spans="2:14" x14ac:dyDescent="0.25">
      <c r="B196" s="164">
        <v>164</v>
      </c>
      <c r="C196" s="172">
        <f ca="1">'Data (DefiLlama)'!$H$7*100+_xlfn.NORM.S.INV(RAND())*'Data (DefiLlama)'!$K$7*$C$6</f>
        <v>4.1233950914302175</v>
      </c>
      <c r="D196" s="172">
        <f ca="1">'Data (DefiLlama)'!$H$8*100+_xlfn.NORM.S.INV(RAND())*'Data (DefiLlama)'!$K$8*$C$6</f>
        <v>4.7023973208402623</v>
      </c>
      <c r="E196" s="172">
        <f ca="1">'Data (DefiLlama)'!$H$9*100+_xlfn.NORM.S.INV(RAND())*'Data (DefiLlama)'!$K$9*$C$6</f>
        <v>5.0362893504489934</v>
      </c>
      <c r="F196" s="172">
        <f ca="1">'Data (DefiLlama)'!$H$10*100+_xlfn.NORM.S.INV(RAND())*'Data (DefiLlama)'!$K$10*$C$6</f>
        <v>2.6687826658579379</v>
      </c>
      <c r="G196" s="172">
        <f ca="1">'Data (DefiLlama)'!$H$11*100+_xlfn.NORM.S.INV(RAND())*'Data (DefiLlama)'!$K$11*$C$6</f>
        <v>-4.8505537554552454E-2</v>
      </c>
      <c r="H196" s="172">
        <f ca="1">'Data (DefiLlama)'!$H$12*100+_xlfn.NORM.S.INV(RAND())*'Data (DefiLlama)'!$K$12*$C$6</f>
        <v>5.7341057123063495</v>
      </c>
      <c r="I196" s="175">
        <f ca="1">'Data (DefiLlama)'!$H$13*100+_xlfn.NORM.S.INV(RAND())*'Data (DefiLlama)'!$K$13*$C$6</f>
        <v>4.9507314336523454</v>
      </c>
      <c r="J196" s="172">
        <f ca="1">C196*'Allocation - Base'!$H$6+D196*'Allocation - Base'!$H$7+E196*'Allocation - Base'!$H$8+F196*'Allocation - Base'!$H$9+G196*'Allocation - Base'!$H$10+H196*'Allocation - Base'!$H$11+I196*'Allocation - Base'!$H$12</f>
        <v>4.5293807752196038</v>
      </c>
      <c r="K196" s="172">
        <f t="shared" ca="1" si="7"/>
        <v>0</v>
      </c>
      <c r="L196" s="172">
        <f t="shared" ca="1" si="8"/>
        <v>4.4293807752196042</v>
      </c>
      <c r="M196" s="172">
        <f t="shared" ca="1" si="9"/>
        <v>4.4293807752196042</v>
      </c>
      <c r="N196" s="172"/>
    </row>
    <row r="197" spans="2:14" x14ac:dyDescent="0.25">
      <c r="B197" s="164">
        <v>165</v>
      </c>
      <c r="C197" s="172">
        <f ca="1">'Data (DefiLlama)'!$H$7*100+_xlfn.NORM.S.INV(RAND())*'Data (DefiLlama)'!$K$7*$C$6</f>
        <v>3.8551854619408754</v>
      </c>
      <c r="D197" s="172">
        <f ca="1">'Data (DefiLlama)'!$H$8*100+_xlfn.NORM.S.INV(RAND())*'Data (DefiLlama)'!$K$8*$C$6</f>
        <v>5.9422891397867099</v>
      </c>
      <c r="E197" s="172">
        <f ca="1">'Data (DefiLlama)'!$H$9*100+_xlfn.NORM.S.INV(RAND())*'Data (DefiLlama)'!$K$9*$C$6</f>
        <v>3.7812078322754474</v>
      </c>
      <c r="F197" s="172">
        <f ca="1">'Data (DefiLlama)'!$H$10*100+_xlfn.NORM.S.INV(RAND())*'Data (DefiLlama)'!$K$10*$C$6</f>
        <v>2.660210231403326</v>
      </c>
      <c r="G197" s="172">
        <f ca="1">'Data (DefiLlama)'!$H$11*100+_xlfn.NORM.S.INV(RAND())*'Data (DefiLlama)'!$K$11*$C$6</f>
        <v>0.10753079101975424</v>
      </c>
      <c r="H197" s="172">
        <f ca="1">'Data (DefiLlama)'!$H$12*100+_xlfn.NORM.S.INV(RAND())*'Data (DefiLlama)'!$K$12*$C$6</f>
        <v>4.1306497620299734</v>
      </c>
      <c r="I197" s="175">
        <f ca="1">'Data (DefiLlama)'!$H$13*100+_xlfn.NORM.S.INV(RAND())*'Data (DefiLlama)'!$K$13*$C$6</f>
        <v>5.574347794968924</v>
      </c>
      <c r="J197" s="172">
        <f ca="1">C197*'Allocation - Base'!$H$6+D197*'Allocation - Base'!$H$7+E197*'Allocation - Base'!$H$8+F197*'Allocation - Base'!$H$9+G197*'Allocation - Base'!$H$10+H197*'Allocation - Base'!$H$11+I197*'Allocation - Base'!$H$12</f>
        <v>4.212403885453285</v>
      </c>
      <c r="K197" s="172">
        <f t="shared" ca="1" si="7"/>
        <v>0</v>
      </c>
      <c r="L197" s="172">
        <f t="shared" ca="1" si="8"/>
        <v>4.1124038854532854</v>
      </c>
      <c r="M197" s="172">
        <f t="shared" ca="1" si="9"/>
        <v>4.1124038854532854</v>
      </c>
      <c r="N197" s="172"/>
    </row>
    <row r="198" spans="2:14" x14ac:dyDescent="0.25">
      <c r="B198" s="164">
        <v>166</v>
      </c>
      <c r="C198" s="172">
        <f ca="1">'Data (DefiLlama)'!$H$7*100+_xlfn.NORM.S.INV(RAND())*'Data (DefiLlama)'!$K$7*$C$6</f>
        <v>4.1187180454866734</v>
      </c>
      <c r="D198" s="172">
        <f ca="1">'Data (DefiLlama)'!$H$8*100+_xlfn.NORM.S.INV(RAND())*'Data (DefiLlama)'!$K$8*$C$6</f>
        <v>4.8390761872670529</v>
      </c>
      <c r="E198" s="172">
        <f ca="1">'Data (DefiLlama)'!$H$9*100+_xlfn.NORM.S.INV(RAND())*'Data (DefiLlama)'!$K$9*$C$6</f>
        <v>3.862908510570878</v>
      </c>
      <c r="F198" s="172">
        <f ca="1">'Data (DefiLlama)'!$H$10*100+_xlfn.NORM.S.INV(RAND())*'Data (DefiLlama)'!$K$10*$C$6</f>
        <v>3.2522402181999936</v>
      </c>
      <c r="G198" s="172">
        <f ca="1">'Data (DefiLlama)'!$H$11*100+_xlfn.NORM.S.INV(RAND())*'Data (DefiLlama)'!$K$11*$C$6</f>
        <v>0.30667454131659988</v>
      </c>
      <c r="H198" s="172">
        <f ca="1">'Data (DefiLlama)'!$H$12*100+_xlfn.NORM.S.INV(RAND())*'Data (DefiLlama)'!$K$12*$C$6</f>
        <v>4.7142978454868114</v>
      </c>
      <c r="I198" s="175">
        <f ca="1">'Data (DefiLlama)'!$H$13*100+_xlfn.NORM.S.INV(RAND())*'Data (DefiLlama)'!$K$13*$C$6</f>
        <v>7.1723274597876427</v>
      </c>
      <c r="J198" s="172">
        <f ca="1">C198*'Allocation - Base'!$H$6+D198*'Allocation - Base'!$H$7+E198*'Allocation - Base'!$H$8+F198*'Allocation - Base'!$H$9+G198*'Allocation - Base'!$H$10+H198*'Allocation - Base'!$H$11+I198*'Allocation - Base'!$H$12</f>
        <v>4.1335899919943371</v>
      </c>
      <c r="K198" s="172">
        <f t="shared" ca="1" si="7"/>
        <v>3.4991326431891547</v>
      </c>
      <c r="L198" s="172">
        <f t="shared" ca="1" si="8"/>
        <v>0.5344573488051827</v>
      </c>
      <c r="M198" s="172">
        <f t="shared" ca="1" si="9"/>
        <v>4.0335899919943374</v>
      </c>
      <c r="N198" s="172"/>
    </row>
    <row r="199" spans="2:14" x14ac:dyDescent="0.25">
      <c r="B199" s="164">
        <v>167</v>
      </c>
      <c r="C199" s="172">
        <f ca="1">'Data (DefiLlama)'!$H$7*100+_xlfn.NORM.S.INV(RAND())*'Data (DefiLlama)'!$K$7*$C$6</f>
        <v>4.286748367566477</v>
      </c>
      <c r="D199" s="172">
        <f ca="1">'Data (DefiLlama)'!$H$8*100+_xlfn.NORM.S.INV(RAND())*'Data (DefiLlama)'!$K$8*$C$6</f>
        <v>4.5852990346294291</v>
      </c>
      <c r="E199" s="172">
        <f ca="1">'Data (DefiLlama)'!$H$9*100+_xlfn.NORM.S.INV(RAND())*'Data (DefiLlama)'!$K$9*$C$6</f>
        <v>3.8122352050613069</v>
      </c>
      <c r="F199" s="172">
        <f ca="1">'Data (DefiLlama)'!$H$10*100+_xlfn.NORM.S.INV(RAND())*'Data (DefiLlama)'!$K$10*$C$6</f>
        <v>3.7108724268776445</v>
      </c>
      <c r="G199" s="172">
        <f ca="1">'Data (DefiLlama)'!$H$11*100+_xlfn.NORM.S.INV(RAND())*'Data (DefiLlama)'!$K$11*$C$6</f>
        <v>0.13864817318930248</v>
      </c>
      <c r="H199" s="172">
        <f ca="1">'Data (DefiLlama)'!$H$12*100+_xlfn.NORM.S.INV(RAND())*'Data (DefiLlama)'!$K$12*$C$6</f>
        <v>5.0467680268443518</v>
      </c>
      <c r="I199" s="175">
        <f ca="1">'Data (DefiLlama)'!$H$13*100+_xlfn.NORM.S.INV(RAND())*'Data (DefiLlama)'!$K$13*$C$6</f>
        <v>7.294500366809098</v>
      </c>
      <c r="J199" s="172">
        <f ca="1">C199*'Allocation - Base'!$H$6+D199*'Allocation - Base'!$H$7+E199*'Allocation - Base'!$H$8+F199*'Allocation - Base'!$H$9+G199*'Allocation - Base'!$H$10+H199*'Allocation - Base'!$H$11+I199*'Allocation - Base'!$H$12</f>
        <v>4.1493556828787446</v>
      </c>
      <c r="K199" s="172">
        <f t="shared" ca="1" si="7"/>
        <v>0</v>
      </c>
      <c r="L199" s="172">
        <f t="shared" ca="1" si="8"/>
        <v>4.0493556828787449</v>
      </c>
      <c r="M199" s="172">
        <f t="shared" ca="1" si="9"/>
        <v>4.0493556828787449</v>
      </c>
      <c r="N199" s="172"/>
    </row>
    <row r="200" spans="2:14" x14ac:dyDescent="0.25">
      <c r="B200" s="164">
        <v>168</v>
      </c>
      <c r="C200" s="172">
        <f ca="1">'Data (DefiLlama)'!$H$7*100+_xlfn.NORM.S.INV(RAND())*'Data (DefiLlama)'!$K$7*$C$6</f>
        <v>4.462478385648323</v>
      </c>
      <c r="D200" s="172">
        <f ca="1">'Data (DefiLlama)'!$H$8*100+_xlfn.NORM.S.INV(RAND())*'Data (DefiLlama)'!$K$8*$C$6</f>
        <v>4.208468678736736</v>
      </c>
      <c r="E200" s="172">
        <f ca="1">'Data (DefiLlama)'!$H$9*100+_xlfn.NORM.S.INV(RAND())*'Data (DefiLlama)'!$K$9*$C$6</f>
        <v>4.0588047110893095</v>
      </c>
      <c r="F200" s="172">
        <f ca="1">'Data (DefiLlama)'!$H$10*100+_xlfn.NORM.S.INV(RAND())*'Data (DefiLlama)'!$K$10*$C$6</f>
        <v>2.6624810307813771</v>
      </c>
      <c r="G200" s="172">
        <f ca="1">'Data (DefiLlama)'!$H$11*100+_xlfn.NORM.S.INV(RAND())*'Data (DefiLlama)'!$K$11*$C$6</f>
        <v>3.8225249703202208E-2</v>
      </c>
      <c r="H200" s="172">
        <f ca="1">'Data (DefiLlama)'!$H$12*100+_xlfn.NORM.S.INV(RAND())*'Data (DefiLlama)'!$K$12*$C$6</f>
        <v>5.0706690681333377</v>
      </c>
      <c r="I200" s="175">
        <f ca="1">'Data (DefiLlama)'!$H$13*100+_xlfn.NORM.S.INV(RAND())*'Data (DefiLlama)'!$K$13*$C$6</f>
        <v>4.5701078447371017</v>
      </c>
      <c r="J200" s="172">
        <f ca="1">C200*'Allocation - Base'!$H$6+D200*'Allocation - Base'!$H$7+E200*'Allocation - Base'!$H$8+F200*'Allocation - Base'!$H$9+G200*'Allocation - Base'!$H$10+H200*'Allocation - Base'!$H$11+I200*'Allocation - Base'!$H$12</f>
        <v>4.1680734858561692</v>
      </c>
      <c r="K200" s="172">
        <f t="shared" ca="1" si="7"/>
        <v>0</v>
      </c>
      <c r="L200" s="172">
        <f t="shared" ca="1" si="8"/>
        <v>4.0680734858561696</v>
      </c>
      <c r="M200" s="172">
        <f t="shared" ca="1" si="9"/>
        <v>4.0680734858561696</v>
      </c>
      <c r="N200" s="172"/>
    </row>
    <row r="201" spans="2:14" x14ac:dyDescent="0.25">
      <c r="B201" s="164">
        <v>169</v>
      </c>
      <c r="C201" s="172">
        <f ca="1">'Data (DefiLlama)'!$H$7*100+_xlfn.NORM.S.INV(RAND())*'Data (DefiLlama)'!$K$7*$C$6</f>
        <v>4.1809018566857032</v>
      </c>
      <c r="D201" s="172">
        <f ca="1">'Data (DefiLlama)'!$H$8*100+_xlfn.NORM.S.INV(RAND())*'Data (DefiLlama)'!$K$8*$C$6</f>
        <v>4.0303580132076542</v>
      </c>
      <c r="E201" s="172">
        <f ca="1">'Data (DefiLlama)'!$H$9*100+_xlfn.NORM.S.INV(RAND())*'Data (DefiLlama)'!$K$9*$C$6</f>
        <v>5.0193209492551212</v>
      </c>
      <c r="F201" s="172">
        <f ca="1">'Data (DefiLlama)'!$H$10*100+_xlfn.NORM.S.INV(RAND())*'Data (DefiLlama)'!$K$10*$C$6</f>
        <v>1.842803716417591</v>
      </c>
      <c r="G201" s="172">
        <f ca="1">'Data (DefiLlama)'!$H$11*100+_xlfn.NORM.S.INV(RAND())*'Data (DefiLlama)'!$K$11*$C$6</f>
        <v>-0.40993486885635438</v>
      </c>
      <c r="H201" s="172">
        <f ca="1">'Data (DefiLlama)'!$H$12*100+_xlfn.NORM.S.INV(RAND())*'Data (DefiLlama)'!$K$12*$C$6</f>
        <v>4.1590503177834357</v>
      </c>
      <c r="I201" s="175">
        <f ca="1">'Data (DefiLlama)'!$H$13*100+_xlfn.NORM.S.INV(RAND())*'Data (DefiLlama)'!$K$13*$C$6</f>
        <v>2.9002629696653028</v>
      </c>
      <c r="J201" s="172">
        <f ca="1">C201*'Allocation - Base'!$H$6+D201*'Allocation - Base'!$H$7+E201*'Allocation - Base'!$H$8+F201*'Allocation - Base'!$H$9+G201*'Allocation - Base'!$H$10+H201*'Allocation - Base'!$H$11+I201*'Allocation - Base'!$H$12</f>
        <v>4.1200511018461023</v>
      </c>
      <c r="K201" s="172">
        <f t="shared" ca="1" si="7"/>
        <v>0</v>
      </c>
      <c r="L201" s="172">
        <f t="shared" ca="1" si="8"/>
        <v>4.0200511018461027</v>
      </c>
      <c r="M201" s="172">
        <f t="shared" ca="1" si="9"/>
        <v>4.0200511018461027</v>
      </c>
      <c r="N201" s="172"/>
    </row>
    <row r="202" spans="2:14" x14ac:dyDescent="0.25">
      <c r="B202" s="164">
        <v>170</v>
      </c>
      <c r="C202" s="172">
        <f ca="1">'Data (DefiLlama)'!$H$7*100+_xlfn.NORM.S.INV(RAND())*'Data (DefiLlama)'!$K$7*$C$6</f>
        <v>4.0040320364595985</v>
      </c>
      <c r="D202" s="172">
        <f ca="1">'Data (DefiLlama)'!$H$8*100+_xlfn.NORM.S.INV(RAND())*'Data (DefiLlama)'!$K$8*$C$6</f>
        <v>5.7202964024643803</v>
      </c>
      <c r="E202" s="172">
        <f ca="1">'Data (DefiLlama)'!$H$9*100+_xlfn.NORM.S.INV(RAND())*'Data (DefiLlama)'!$K$9*$C$6</f>
        <v>3.7137071092583192</v>
      </c>
      <c r="F202" s="172">
        <f ca="1">'Data (DefiLlama)'!$H$10*100+_xlfn.NORM.S.INV(RAND())*'Data (DefiLlama)'!$K$10*$C$6</f>
        <v>3.2852138315272894</v>
      </c>
      <c r="G202" s="172">
        <f ca="1">'Data (DefiLlama)'!$H$11*100+_xlfn.NORM.S.INV(RAND())*'Data (DefiLlama)'!$K$11*$C$6</f>
        <v>0.23079264621726164</v>
      </c>
      <c r="H202" s="172">
        <f ca="1">'Data (DefiLlama)'!$H$12*100+_xlfn.NORM.S.INV(RAND())*'Data (DefiLlama)'!$K$12*$C$6</f>
        <v>4.0347498910862258</v>
      </c>
      <c r="I202" s="175">
        <f ca="1">'Data (DefiLlama)'!$H$13*100+_xlfn.NORM.S.INV(RAND())*'Data (DefiLlama)'!$K$13*$C$6</f>
        <v>5.7358934710140783</v>
      </c>
      <c r="J202" s="172">
        <f ca="1">C202*'Allocation - Base'!$H$6+D202*'Allocation - Base'!$H$7+E202*'Allocation - Base'!$H$8+F202*'Allocation - Base'!$H$9+G202*'Allocation - Base'!$H$10+H202*'Allocation - Base'!$H$11+I202*'Allocation - Base'!$H$12</f>
        <v>4.1764626048423512</v>
      </c>
      <c r="K202" s="172">
        <f t="shared" ca="1" si="7"/>
        <v>0</v>
      </c>
      <c r="L202" s="172">
        <f t="shared" ca="1" si="8"/>
        <v>4.0764626048423516</v>
      </c>
      <c r="M202" s="172">
        <f t="shared" ca="1" si="9"/>
        <v>4.0764626048423516</v>
      </c>
      <c r="N202" s="172"/>
    </row>
    <row r="203" spans="2:14" x14ac:dyDescent="0.25">
      <c r="B203" s="164">
        <v>171</v>
      </c>
      <c r="C203" s="172">
        <f ca="1">'Data (DefiLlama)'!$H$7*100+_xlfn.NORM.S.INV(RAND())*'Data (DefiLlama)'!$K$7*$C$6</f>
        <v>4.1727598422527583</v>
      </c>
      <c r="D203" s="172">
        <f ca="1">'Data (DefiLlama)'!$H$8*100+_xlfn.NORM.S.INV(RAND())*'Data (DefiLlama)'!$K$8*$C$6</f>
        <v>5.1708294652246387</v>
      </c>
      <c r="E203" s="172">
        <f ca="1">'Data (DefiLlama)'!$H$9*100+_xlfn.NORM.S.INV(RAND())*'Data (DefiLlama)'!$K$9*$C$6</f>
        <v>3.8323504033061262</v>
      </c>
      <c r="F203" s="172">
        <f ca="1">'Data (DefiLlama)'!$H$10*100+_xlfn.NORM.S.INV(RAND())*'Data (DefiLlama)'!$K$10*$C$6</f>
        <v>3.2746822487679634</v>
      </c>
      <c r="G203" s="172">
        <f ca="1">'Data (DefiLlama)'!$H$11*100+_xlfn.NORM.S.INV(RAND())*'Data (DefiLlama)'!$K$11*$C$6</f>
        <v>-0.33949426735912636</v>
      </c>
      <c r="H203" s="172">
        <f ca="1">'Data (DefiLlama)'!$H$12*100+_xlfn.NORM.S.INV(RAND())*'Data (DefiLlama)'!$K$12*$C$6</f>
        <v>4.5354645898329204</v>
      </c>
      <c r="I203" s="175">
        <f ca="1">'Data (DefiLlama)'!$H$13*100+_xlfn.NORM.S.INV(RAND())*'Data (DefiLlama)'!$K$13*$C$6</f>
        <v>5.1833303795306946</v>
      </c>
      <c r="J203" s="172">
        <f ca="1">C203*'Allocation - Base'!$H$6+D203*'Allocation - Base'!$H$7+E203*'Allocation - Base'!$H$8+F203*'Allocation - Base'!$H$9+G203*'Allocation - Base'!$H$10+H203*'Allocation - Base'!$H$11+I203*'Allocation - Base'!$H$12</f>
        <v>4.1659678949155001</v>
      </c>
      <c r="K203" s="172">
        <f t="shared" ca="1" si="7"/>
        <v>0</v>
      </c>
      <c r="L203" s="172">
        <f t="shared" ca="1" si="8"/>
        <v>4.0659678949155005</v>
      </c>
      <c r="M203" s="172">
        <f t="shared" ca="1" si="9"/>
        <v>4.0659678949155005</v>
      </c>
      <c r="N203" s="172"/>
    </row>
    <row r="204" spans="2:14" x14ac:dyDescent="0.25">
      <c r="B204" s="164">
        <v>172</v>
      </c>
      <c r="C204" s="172">
        <f ca="1">'Data (DefiLlama)'!$H$7*100+_xlfn.NORM.S.INV(RAND())*'Data (DefiLlama)'!$K$7*$C$6</f>
        <v>3.9990236844769202</v>
      </c>
      <c r="D204" s="172">
        <f ca="1">'Data (DefiLlama)'!$H$8*100+_xlfn.NORM.S.INV(RAND())*'Data (DefiLlama)'!$K$8*$C$6</f>
        <v>5.7619378990619126</v>
      </c>
      <c r="E204" s="172">
        <f ca="1">'Data (DefiLlama)'!$H$9*100+_xlfn.NORM.S.INV(RAND())*'Data (DefiLlama)'!$K$9*$C$6</f>
        <v>4.4775806542563137</v>
      </c>
      <c r="F204" s="172">
        <f ca="1">'Data (DefiLlama)'!$H$10*100+_xlfn.NORM.S.INV(RAND())*'Data (DefiLlama)'!$K$10*$C$6</f>
        <v>3.1540041287389498</v>
      </c>
      <c r="G204" s="172">
        <f ca="1">'Data (DefiLlama)'!$H$11*100+_xlfn.NORM.S.INV(RAND())*'Data (DefiLlama)'!$K$11*$C$6</f>
        <v>-0.13212351238460093</v>
      </c>
      <c r="H204" s="172">
        <f ca="1">'Data (DefiLlama)'!$H$12*100+_xlfn.NORM.S.INV(RAND())*'Data (DefiLlama)'!$K$12*$C$6</f>
        <v>5.1951835523153864</v>
      </c>
      <c r="I204" s="175">
        <f ca="1">'Data (DefiLlama)'!$H$13*100+_xlfn.NORM.S.INV(RAND())*'Data (DefiLlama)'!$K$13*$C$6</f>
        <v>6.9143762374019522</v>
      </c>
      <c r="J204" s="172">
        <f ca="1">C204*'Allocation - Base'!$H$6+D204*'Allocation - Base'!$H$7+E204*'Allocation - Base'!$H$8+F204*'Allocation - Base'!$H$9+G204*'Allocation - Base'!$H$10+H204*'Allocation - Base'!$H$11+I204*'Allocation - Base'!$H$12</f>
        <v>4.5322581009007106</v>
      </c>
      <c r="K204" s="172">
        <f t="shared" ca="1" si="7"/>
        <v>0</v>
      </c>
      <c r="L204" s="172">
        <f t="shared" ca="1" si="8"/>
        <v>4.4322581009007109</v>
      </c>
      <c r="M204" s="172">
        <f t="shared" ca="1" si="9"/>
        <v>4.4322581009007109</v>
      </c>
      <c r="N204" s="172"/>
    </row>
    <row r="205" spans="2:14" x14ac:dyDescent="0.25">
      <c r="B205" s="164">
        <v>173</v>
      </c>
      <c r="C205" s="172">
        <f ca="1">'Data (DefiLlama)'!$H$7*100+_xlfn.NORM.S.INV(RAND())*'Data (DefiLlama)'!$K$7*$C$6</f>
        <v>4.2803304840292329</v>
      </c>
      <c r="D205" s="172">
        <f ca="1">'Data (DefiLlama)'!$H$8*100+_xlfn.NORM.S.INV(RAND())*'Data (DefiLlama)'!$K$8*$C$6</f>
        <v>5.161658305282911</v>
      </c>
      <c r="E205" s="172">
        <f ca="1">'Data (DefiLlama)'!$H$9*100+_xlfn.NORM.S.INV(RAND())*'Data (DefiLlama)'!$K$9*$C$6</f>
        <v>4.4460868269796032</v>
      </c>
      <c r="F205" s="172">
        <f ca="1">'Data (DefiLlama)'!$H$10*100+_xlfn.NORM.S.INV(RAND())*'Data (DefiLlama)'!$K$10*$C$6</f>
        <v>3.596701995154354</v>
      </c>
      <c r="G205" s="172">
        <f ca="1">'Data (DefiLlama)'!$H$11*100+_xlfn.NORM.S.INV(RAND())*'Data (DefiLlama)'!$K$11*$C$6</f>
        <v>-0.45805879971791646</v>
      </c>
      <c r="H205" s="172">
        <f ca="1">'Data (DefiLlama)'!$H$12*100+_xlfn.NORM.S.INV(RAND())*'Data (DefiLlama)'!$K$12*$C$6</f>
        <v>4.3101365100365125</v>
      </c>
      <c r="I205" s="175">
        <f ca="1">'Data (DefiLlama)'!$H$13*100+_xlfn.NORM.S.INV(RAND())*'Data (DefiLlama)'!$K$13*$C$6</f>
        <v>4.7746908299263557</v>
      </c>
      <c r="J205" s="172">
        <f ca="1">C205*'Allocation - Base'!$H$6+D205*'Allocation - Base'!$H$7+E205*'Allocation - Base'!$H$8+F205*'Allocation - Base'!$H$9+G205*'Allocation - Base'!$H$10+H205*'Allocation - Base'!$H$11+I205*'Allocation - Base'!$H$12</f>
        <v>4.3096529647939796</v>
      </c>
      <c r="K205" s="172">
        <f t="shared" ca="1" si="7"/>
        <v>1.7950108880684352</v>
      </c>
      <c r="L205" s="172">
        <f t="shared" ca="1" si="8"/>
        <v>2.4146420767255448</v>
      </c>
      <c r="M205" s="172">
        <f t="shared" ca="1" si="9"/>
        <v>4.20965296479398</v>
      </c>
      <c r="N205" s="172"/>
    </row>
    <row r="206" spans="2:14" x14ac:dyDescent="0.25">
      <c r="B206" s="164">
        <v>174</v>
      </c>
      <c r="C206" s="172">
        <f ca="1">'Data (DefiLlama)'!$H$7*100+_xlfn.NORM.S.INV(RAND())*'Data (DefiLlama)'!$K$7*$C$6</f>
        <v>4.267143772527632</v>
      </c>
      <c r="D206" s="172">
        <f ca="1">'Data (DefiLlama)'!$H$8*100+_xlfn.NORM.S.INV(RAND())*'Data (DefiLlama)'!$K$8*$C$6</f>
        <v>4.6006825401016815</v>
      </c>
      <c r="E206" s="172">
        <f ca="1">'Data (DefiLlama)'!$H$9*100+_xlfn.NORM.S.INV(RAND())*'Data (DefiLlama)'!$K$9*$C$6</f>
        <v>4.085077393651849</v>
      </c>
      <c r="F206" s="172">
        <f ca="1">'Data (DefiLlama)'!$H$10*100+_xlfn.NORM.S.INV(RAND())*'Data (DefiLlama)'!$K$10*$C$6</f>
        <v>3.6899877534833254</v>
      </c>
      <c r="G206" s="172">
        <f ca="1">'Data (DefiLlama)'!$H$11*100+_xlfn.NORM.S.INV(RAND())*'Data (DefiLlama)'!$K$11*$C$6</f>
        <v>-0.16524229026022474</v>
      </c>
      <c r="H206" s="172">
        <f ca="1">'Data (DefiLlama)'!$H$12*100+_xlfn.NORM.S.INV(RAND())*'Data (DefiLlama)'!$K$12*$C$6</f>
        <v>5.2691394317403546</v>
      </c>
      <c r="I206" s="175">
        <f ca="1">'Data (DefiLlama)'!$H$13*100+_xlfn.NORM.S.INV(RAND())*'Data (DefiLlama)'!$K$13*$C$6</f>
        <v>4.0796637454610964</v>
      </c>
      <c r="J206" s="172">
        <f ca="1">C206*'Allocation - Base'!$H$6+D206*'Allocation - Base'!$H$7+E206*'Allocation - Base'!$H$8+F206*'Allocation - Base'!$H$9+G206*'Allocation - Base'!$H$10+H206*'Allocation - Base'!$H$11+I206*'Allocation - Base'!$H$12</f>
        <v>4.2336919154447141</v>
      </c>
      <c r="K206" s="172">
        <f t="shared" ca="1" si="7"/>
        <v>0</v>
      </c>
      <c r="L206" s="172">
        <f t="shared" ca="1" si="8"/>
        <v>4.1336919154447145</v>
      </c>
      <c r="M206" s="172">
        <f t="shared" ca="1" si="9"/>
        <v>4.1336919154447145</v>
      </c>
      <c r="N206" s="172"/>
    </row>
    <row r="207" spans="2:14" x14ac:dyDescent="0.25">
      <c r="B207" s="164">
        <v>175</v>
      </c>
      <c r="C207" s="172">
        <f ca="1">'Data (DefiLlama)'!$H$7*100+_xlfn.NORM.S.INV(RAND())*'Data (DefiLlama)'!$K$7*$C$6</f>
        <v>4.2937481869367655</v>
      </c>
      <c r="D207" s="172">
        <f ca="1">'Data (DefiLlama)'!$H$8*100+_xlfn.NORM.S.INV(RAND())*'Data (DefiLlama)'!$K$8*$C$6</f>
        <v>5.3572858254419122</v>
      </c>
      <c r="E207" s="172">
        <f ca="1">'Data (DefiLlama)'!$H$9*100+_xlfn.NORM.S.INV(RAND())*'Data (DefiLlama)'!$K$9*$C$6</f>
        <v>4.7865582751125473</v>
      </c>
      <c r="F207" s="172">
        <f ca="1">'Data (DefiLlama)'!$H$10*100+_xlfn.NORM.S.INV(RAND())*'Data (DefiLlama)'!$K$10*$C$6</f>
        <v>3.3189374444527178</v>
      </c>
      <c r="G207" s="172">
        <f ca="1">'Data (DefiLlama)'!$H$11*100+_xlfn.NORM.S.INV(RAND())*'Data (DefiLlama)'!$K$11*$C$6</f>
        <v>0.14299715681093328</v>
      </c>
      <c r="H207" s="172">
        <f ca="1">'Data (DefiLlama)'!$H$12*100+_xlfn.NORM.S.INV(RAND())*'Data (DefiLlama)'!$K$12*$C$6</f>
        <v>4.9600403304878382</v>
      </c>
      <c r="I207" s="175">
        <f ca="1">'Data (DefiLlama)'!$H$13*100+_xlfn.NORM.S.INV(RAND())*'Data (DefiLlama)'!$K$13*$C$6</f>
        <v>5.5540470023137951</v>
      </c>
      <c r="J207" s="172">
        <f ca="1">C207*'Allocation - Base'!$H$6+D207*'Allocation - Base'!$H$7+E207*'Allocation - Base'!$H$8+F207*'Allocation - Base'!$H$9+G207*'Allocation - Base'!$H$10+H207*'Allocation - Base'!$H$11+I207*'Allocation - Base'!$H$12</f>
        <v>4.5752413886333674</v>
      </c>
      <c r="K207" s="172">
        <f t="shared" ca="1" si="7"/>
        <v>0</v>
      </c>
      <c r="L207" s="172">
        <f t="shared" ca="1" si="8"/>
        <v>4.4752413886333677</v>
      </c>
      <c r="M207" s="172">
        <f t="shared" ca="1" si="9"/>
        <v>4.4752413886333677</v>
      </c>
      <c r="N207" s="172"/>
    </row>
    <row r="208" spans="2:14" x14ac:dyDescent="0.25">
      <c r="B208" s="164">
        <v>176</v>
      </c>
      <c r="C208" s="172">
        <f ca="1">'Data (DefiLlama)'!$H$7*100+_xlfn.NORM.S.INV(RAND())*'Data (DefiLlama)'!$K$7*$C$6</f>
        <v>4.182257095127409</v>
      </c>
      <c r="D208" s="172">
        <f ca="1">'Data (DefiLlama)'!$H$8*100+_xlfn.NORM.S.INV(RAND())*'Data (DefiLlama)'!$K$8*$C$6</f>
        <v>5.6601976061457719</v>
      </c>
      <c r="E208" s="172">
        <f ca="1">'Data (DefiLlama)'!$H$9*100+_xlfn.NORM.S.INV(RAND())*'Data (DefiLlama)'!$K$9*$C$6</f>
        <v>3.8758229037499228</v>
      </c>
      <c r="F208" s="172">
        <f ca="1">'Data (DefiLlama)'!$H$10*100+_xlfn.NORM.S.INV(RAND())*'Data (DefiLlama)'!$K$10*$C$6</f>
        <v>4.0796835102597324</v>
      </c>
      <c r="G208" s="172">
        <f ca="1">'Data (DefiLlama)'!$H$11*100+_xlfn.NORM.S.INV(RAND())*'Data (DefiLlama)'!$K$11*$C$6</f>
        <v>-0.16875806790807682</v>
      </c>
      <c r="H208" s="172">
        <f ca="1">'Data (DefiLlama)'!$H$12*100+_xlfn.NORM.S.INV(RAND())*'Data (DefiLlama)'!$K$12*$C$6</f>
        <v>4.2260864197034405</v>
      </c>
      <c r="I208" s="175">
        <f ca="1">'Data (DefiLlama)'!$H$13*100+_xlfn.NORM.S.INV(RAND())*'Data (DefiLlama)'!$K$13*$C$6</f>
        <v>6.4995972207841621</v>
      </c>
      <c r="J208" s="172">
        <f ca="1">C208*'Allocation - Base'!$H$6+D208*'Allocation - Base'!$H$7+E208*'Allocation - Base'!$H$8+F208*'Allocation - Base'!$H$9+G208*'Allocation - Base'!$H$10+H208*'Allocation - Base'!$H$11+I208*'Allocation - Base'!$H$12</f>
        <v>4.264157315572259</v>
      </c>
      <c r="K208" s="172">
        <f t="shared" ca="1" si="7"/>
        <v>0</v>
      </c>
      <c r="L208" s="172">
        <f t="shared" ca="1" si="8"/>
        <v>4.1641573155722593</v>
      </c>
      <c r="M208" s="172">
        <f t="shared" ca="1" si="9"/>
        <v>4.1641573155722593</v>
      </c>
      <c r="N208" s="172"/>
    </row>
    <row r="209" spans="2:14" x14ac:dyDescent="0.25">
      <c r="B209" s="164">
        <v>177</v>
      </c>
      <c r="C209" s="172">
        <f ca="1">'Data (DefiLlama)'!$H$7*100+_xlfn.NORM.S.INV(RAND())*'Data (DefiLlama)'!$K$7*$C$6</f>
        <v>4.2207284954244857</v>
      </c>
      <c r="D209" s="172">
        <f ca="1">'Data (DefiLlama)'!$H$8*100+_xlfn.NORM.S.INV(RAND())*'Data (DefiLlama)'!$K$8*$C$6</f>
        <v>3.8604980773092983</v>
      </c>
      <c r="E209" s="172">
        <f ca="1">'Data (DefiLlama)'!$H$9*100+_xlfn.NORM.S.INV(RAND())*'Data (DefiLlama)'!$K$9*$C$6</f>
        <v>3.8380214785922728</v>
      </c>
      <c r="F209" s="172">
        <f ca="1">'Data (DefiLlama)'!$H$10*100+_xlfn.NORM.S.INV(RAND())*'Data (DefiLlama)'!$K$10*$C$6</f>
        <v>3.096320519811476</v>
      </c>
      <c r="G209" s="172">
        <f ca="1">'Data (DefiLlama)'!$H$11*100+_xlfn.NORM.S.INV(RAND())*'Data (DefiLlama)'!$K$11*$C$6</f>
        <v>-0.15617947127650872</v>
      </c>
      <c r="H209" s="172">
        <f ca="1">'Data (DefiLlama)'!$H$12*100+_xlfn.NORM.S.INV(RAND())*'Data (DefiLlama)'!$K$12*$C$6</f>
        <v>4.9752756783401741</v>
      </c>
      <c r="I209" s="175">
        <f ca="1">'Data (DefiLlama)'!$H$13*100+_xlfn.NORM.S.INV(RAND())*'Data (DefiLlama)'!$K$13*$C$6</f>
        <v>6.0551691324053376</v>
      </c>
      <c r="J209" s="172">
        <f ca="1">C209*'Allocation - Base'!$H$6+D209*'Allocation - Base'!$H$7+E209*'Allocation - Base'!$H$8+F209*'Allocation - Base'!$H$9+G209*'Allocation - Base'!$H$10+H209*'Allocation - Base'!$H$11+I209*'Allocation - Base'!$H$12</f>
        <v>3.9293308157899389</v>
      </c>
      <c r="K209" s="172">
        <f t="shared" ca="1" si="7"/>
        <v>0</v>
      </c>
      <c r="L209" s="172">
        <f t="shared" ca="1" si="8"/>
        <v>3.8293308157899388</v>
      </c>
      <c r="M209" s="172">
        <f t="shared" ca="1" si="9"/>
        <v>3.8293308157899388</v>
      </c>
      <c r="N209" s="172"/>
    </row>
    <row r="210" spans="2:14" x14ac:dyDescent="0.25">
      <c r="B210" s="164">
        <v>178</v>
      </c>
      <c r="C210" s="172">
        <f ca="1">'Data (DefiLlama)'!$H$7*100+_xlfn.NORM.S.INV(RAND())*'Data (DefiLlama)'!$K$7*$C$6</f>
        <v>4.420426688718555</v>
      </c>
      <c r="D210" s="172">
        <f ca="1">'Data (DefiLlama)'!$H$8*100+_xlfn.NORM.S.INV(RAND())*'Data (DefiLlama)'!$K$8*$C$6</f>
        <v>4.5511914250682928</v>
      </c>
      <c r="E210" s="172">
        <f ca="1">'Data (DefiLlama)'!$H$9*100+_xlfn.NORM.S.INV(RAND())*'Data (DefiLlama)'!$K$9*$C$6</f>
        <v>4.0672354979858687</v>
      </c>
      <c r="F210" s="172">
        <f ca="1">'Data (DefiLlama)'!$H$10*100+_xlfn.NORM.S.INV(RAND())*'Data (DefiLlama)'!$K$10*$C$6</f>
        <v>3.4083099229664091</v>
      </c>
      <c r="G210" s="172">
        <f ca="1">'Data (DefiLlama)'!$H$11*100+_xlfn.NORM.S.INV(RAND())*'Data (DefiLlama)'!$K$11*$C$6</f>
        <v>0.30387847025996789</v>
      </c>
      <c r="H210" s="172">
        <f ca="1">'Data (DefiLlama)'!$H$12*100+_xlfn.NORM.S.INV(RAND())*'Data (DefiLlama)'!$K$12*$C$6</f>
        <v>4.9181761009800002</v>
      </c>
      <c r="I210" s="175">
        <f ca="1">'Data (DefiLlama)'!$H$13*100+_xlfn.NORM.S.INV(RAND())*'Data (DefiLlama)'!$K$13*$C$6</f>
        <v>5.4823909652910441</v>
      </c>
      <c r="J210" s="172">
        <f ca="1">C210*'Allocation - Base'!$H$6+D210*'Allocation - Base'!$H$7+E210*'Allocation - Base'!$H$8+F210*'Allocation - Base'!$H$9+G210*'Allocation - Base'!$H$10+H210*'Allocation - Base'!$H$11+I210*'Allocation - Base'!$H$12</f>
        <v>4.2336550760391054</v>
      </c>
      <c r="K210" s="172">
        <f t="shared" ca="1" si="7"/>
        <v>0.39822294830342009</v>
      </c>
      <c r="L210" s="172">
        <f t="shared" ca="1" si="8"/>
        <v>3.7354321277356854</v>
      </c>
      <c r="M210" s="172">
        <f t="shared" ca="1" si="9"/>
        <v>4.1336550760391058</v>
      </c>
      <c r="N210" s="172"/>
    </row>
    <row r="211" spans="2:14" x14ac:dyDescent="0.25">
      <c r="B211" s="164">
        <v>179</v>
      </c>
      <c r="C211" s="172">
        <f ca="1">'Data (DefiLlama)'!$H$7*100+_xlfn.NORM.S.INV(RAND())*'Data (DefiLlama)'!$K$7*$C$6</f>
        <v>4.2803441431298612</v>
      </c>
      <c r="D211" s="172">
        <f ca="1">'Data (DefiLlama)'!$H$8*100+_xlfn.NORM.S.INV(RAND())*'Data (DefiLlama)'!$K$8*$C$6</f>
        <v>3.6285055638356605</v>
      </c>
      <c r="E211" s="172">
        <f ca="1">'Data (DefiLlama)'!$H$9*100+_xlfn.NORM.S.INV(RAND())*'Data (DefiLlama)'!$K$9*$C$6</f>
        <v>4.8287663557346168</v>
      </c>
      <c r="F211" s="172">
        <f ca="1">'Data (DefiLlama)'!$H$10*100+_xlfn.NORM.S.INV(RAND())*'Data (DefiLlama)'!$K$10*$C$6</f>
        <v>3.761108423985474</v>
      </c>
      <c r="G211" s="172">
        <f ca="1">'Data (DefiLlama)'!$H$11*100+_xlfn.NORM.S.INV(RAND())*'Data (DefiLlama)'!$K$11*$C$6</f>
        <v>0.10659531003766344</v>
      </c>
      <c r="H211" s="172">
        <f ca="1">'Data (DefiLlama)'!$H$12*100+_xlfn.NORM.S.INV(RAND())*'Data (DefiLlama)'!$K$12*$C$6</f>
        <v>5.9425561216245821</v>
      </c>
      <c r="I211" s="175">
        <f ca="1">'Data (DefiLlama)'!$H$13*100+_xlfn.NORM.S.INV(RAND())*'Data (DefiLlama)'!$K$13*$C$6</f>
        <v>6.0553202543097218</v>
      </c>
      <c r="J211" s="172">
        <f ca="1">C211*'Allocation - Base'!$H$6+D211*'Allocation - Base'!$H$7+E211*'Allocation - Base'!$H$8+F211*'Allocation - Base'!$H$9+G211*'Allocation - Base'!$H$10+H211*'Allocation - Base'!$H$11+I211*'Allocation - Base'!$H$12</f>
        <v>4.2951344065770982</v>
      </c>
      <c r="K211" s="172">
        <f t="shared" ca="1" si="7"/>
        <v>0</v>
      </c>
      <c r="L211" s="172">
        <f t="shared" ca="1" si="8"/>
        <v>4.1951344065770986</v>
      </c>
      <c r="M211" s="172">
        <f t="shared" ca="1" si="9"/>
        <v>4.1951344065770986</v>
      </c>
      <c r="N211" s="172"/>
    </row>
    <row r="212" spans="2:14" x14ac:dyDescent="0.25">
      <c r="B212" s="164">
        <v>180</v>
      </c>
      <c r="C212" s="172">
        <f ca="1">'Data (DefiLlama)'!$H$7*100+_xlfn.NORM.S.INV(RAND())*'Data (DefiLlama)'!$K$7*$C$6</f>
        <v>4.397378195650762</v>
      </c>
      <c r="D212" s="172">
        <f ca="1">'Data (DefiLlama)'!$H$8*100+_xlfn.NORM.S.INV(RAND())*'Data (DefiLlama)'!$K$8*$C$6</f>
        <v>5.1282301748950587</v>
      </c>
      <c r="E212" s="172">
        <f ca="1">'Data (DefiLlama)'!$H$9*100+_xlfn.NORM.S.INV(RAND())*'Data (DefiLlama)'!$K$9*$C$6</f>
        <v>3.636853106602004</v>
      </c>
      <c r="F212" s="172">
        <f ca="1">'Data (DefiLlama)'!$H$10*100+_xlfn.NORM.S.INV(RAND())*'Data (DefiLlama)'!$K$10*$C$6</f>
        <v>3.0863217944148169</v>
      </c>
      <c r="G212" s="172">
        <f ca="1">'Data (DefiLlama)'!$H$11*100+_xlfn.NORM.S.INV(RAND())*'Data (DefiLlama)'!$K$11*$C$6</f>
        <v>-0.29764584772147606</v>
      </c>
      <c r="H212" s="172">
        <f ca="1">'Data (DefiLlama)'!$H$12*100+_xlfn.NORM.S.INV(RAND())*'Data (DefiLlama)'!$K$12*$C$6</f>
        <v>4.9519707090941765</v>
      </c>
      <c r="I212" s="175">
        <f ca="1">'Data (DefiLlama)'!$H$13*100+_xlfn.NORM.S.INV(RAND())*'Data (DefiLlama)'!$K$13*$C$6</f>
        <v>6.0509328622851486</v>
      </c>
      <c r="J212" s="172">
        <f ca="1">C212*'Allocation - Base'!$H$6+D212*'Allocation - Base'!$H$7+E212*'Allocation - Base'!$H$8+F212*'Allocation - Base'!$H$9+G212*'Allocation - Base'!$H$10+H212*'Allocation - Base'!$H$11+I212*'Allocation - Base'!$H$12</f>
        <v>4.238397593047547</v>
      </c>
      <c r="K212" s="172">
        <f t="shared" ca="1" si="7"/>
        <v>0</v>
      </c>
      <c r="L212" s="172">
        <f t="shared" ca="1" si="8"/>
        <v>4.1383975930475474</v>
      </c>
      <c r="M212" s="172">
        <f t="shared" ca="1" si="9"/>
        <v>4.1383975930475474</v>
      </c>
      <c r="N212" s="172"/>
    </row>
    <row r="213" spans="2:14" x14ac:dyDescent="0.25">
      <c r="B213" s="164">
        <v>181</v>
      </c>
      <c r="C213" s="172">
        <f ca="1">'Data (DefiLlama)'!$H$7*100+_xlfn.NORM.S.INV(RAND())*'Data (DefiLlama)'!$K$7*$C$6</f>
        <v>4.0637425154492206</v>
      </c>
      <c r="D213" s="172">
        <f ca="1">'Data (DefiLlama)'!$H$8*100+_xlfn.NORM.S.INV(RAND())*'Data (DefiLlama)'!$K$8*$C$6</f>
        <v>5.1695637233526108</v>
      </c>
      <c r="E213" s="172">
        <f ca="1">'Data (DefiLlama)'!$H$9*100+_xlfn.NORM.S.INV(RAND())*'Data (DefiLlama)'!$K$9*$C$6</f>
        <v>5.1112618656686415</v>
      </c>
      <c r="F213" s="172">
        <f ca="1">'Data (DefiLlama)'!$H$10*100+_xlfn.NORM.S.INV(RAND())*'Data (DefiLlama)'!$K$10*$C$6</f>
        <v>3.6623359573816785</v>
      </c>
      <c r="G213" s="172">
        <f ca="1">'Data (DefiLlama)'!$H$11*100+_xlfn.NORM.S.INV(RAND())*'Data (DefiLlama)'!$K$11*$C$6</f>
        <v>-8.1912098937222233E-2</v>
      </c>
      <c r="H213" s="172">
        <f ca="1">'Data (DefiLlama)'!$H$12*100+_xlfn.NORM.S.INV(RAND())*'Data (DefiLlama)'!$K$12*$C$6</f>
        <v>4.5185693757359724</v>
      </c>
      <c r="I213" s="175">
        <f ca="1">'Data (DefiLlama)'!$H$13*100+_xlfn.NORM.S.INV(RAND())*'Data (DefiLlama)'!$K$13*$C$6</f>
        <v>8.2052727144422963</v>
      </c>
      <c r="J213" s="172">
        <f ca="1">C213*'Allocation - Base'!$H$6+D213*'Allocation - Base'!$H$7+E213*'Allocation - Base'!$H$8+F213*'Allocation - Base'!$H$9+G213*'Allocation - Base'!$H$10+H213*'Allocation - Base'!$H$11+I213*'Allocation - Base'!$H$12</f>
        <v>4.4630189533036138</v>
      </c>
      <c r="K213" s="172">
        <f t="shared" ca="1" si="7"/>
        <v>0</v>
      </c>
      <c r="L213" s="172">
        <f t="shared" ca="1" si="8"/>
        <v>4.3630189533036141</v>
      </c>
      <c r="M213" s="172">
        <f t="shared" ca="1" si="9"/>
        <v>4.3630189533036141</v>
      </c>
      <c r="N213" s="172"/>
    </row>
    <row r="214" spans="2:14" x14ac:dyDescent="0.25">
      <c r="B214" s="164">
        <v>182</v>
      </c>
      <c r="C214" s="172">
        <f ca="1">'Data (DefiLlama)'!$H$7*100+_xlfn.NORM.S.INV(RAND())*'Data (DefiLlama)'!$K$7*$C$6</f>
        <v>4.2559489322987147</v>
      </c>
      <c r="D214" s="172">
        <f ca="1">'Data (DefiLlama)'!$H$8*100+_xlfn.NORM.S.INV(RAND())*'Data (DefiLlama)'!$K$8*$C$6</f>
        <v>6.2653795302704065</v>
      </c>
      <c r="E214" s="172">
        <f ca="1">'Data (DefiLlama)'!$H$9*100+_xlfn.NORM.S.INV(RAND())*'Data (DefiLlama)'!$K$9*$C$6</f>
        <v>3.9410523655904943</v>
      </c>
      <c r="F214" s="172">
        <f ca="1">'Data (DefiLlama)'!$H$10*100+_xlfn.NORM.S.INV(RAND())*'Data (DefiLlama)'!$K$10*$C$6</f>
        <v>3.55726370473635</v>
      </c>
      <c r="G214" s="172">
        <f ca="1">'Data (DefiLlama)'!$H$11*100+_xlfn.NORM.S.INV(RAND())*'Data (DefiLlama)'!$K$11*$C$6</f>
        <v>0.25087899990017448</v>
      </c>
      <c r="H214" s="172">
        <f ca="1">'Data (DefiLlama)'!$H$12*100+_xlfn.NORM.S.INV(RAND())*'Data (DefiLlama)'!$K$12*$C$6</f>
        <v>4.0854758801575457</v>
      </c>
      <c r="I214" s="175">
        <f ca="1">'Data (DefiLlama)'!$H$13*100+_xlfn.NORM.S.INV(RAND())*'Data (DefiLlama)'!$K$13*$C$6</f>
        <v>5.2370322341203313</v>
      </c>
      <c r="J214" s="172">
        <f ca="1">C214*'Allocation - Base'!$H$6+D214*'Allocation - Base'!$H$7+E214*'Allocation - Base'!$H$8+F214*'Allocation - Base'!$H$9+G214*'Allocation - Base'!$H$10+H214*'Allocation - Base'!$H$11+I214*'Allocation - Base'!$H$12</f>
        <v>4.4537579856734801</v>
      </c>
      <c r="K214" s="172">
        <f t="shared" ca="1" si="7"/>
        <v>0</v>
      </c>
      <c r="L214" s="172">
        <f t="shared" ca="1" si="8"/>
        <v>4.3537579856734805</v>
      </c>
      <c r="M214" s="172">
        <f t="shared" ca="1" si="9"/>
        <v>4.3537579856734805</v>
      </c>
      <c r="N214" s="172"/>
    </row>
    <row r="215" spans="2:14" x14ac:dyDescent="0.25">
      <c r="B215" s="164">
        <v>183</v>
      </c>
      <c r="C215" s="172">
        <f ca="1">'Data (DefiLlama)'!$H$7*100+_xlfn.NORM.S.INV(RAND())*'Data (DefiLlama)'!$K$7*$C$6</f>
        <v>4.2091894838407766</v>
      </c>
      <c r="D215" s="172">
        <f ca="1">'Data (DefiLlama)'!$H$8*100+_xlfn.NORM.S.INV(RAND())*'Data (DefiLlama)'!$K$8*$C$6</f>
        <v>4.1576463124791037</v>
      </c>
      <c r="E215" s="172">
        <f ca="1">'Data (DefiLlama)'!$H$9*100+_xlfn.NORM.S.INV(RAND())*'Data (DefiLlama)'!$K$9*$C$6</f>
        <v>5.6593177981986464</v>
      </c>
      <c r="F215" s="172">
        <f ca="1">'Data (DefiLlama)'!$H$10*100+_xlfn.NORM.S.INV(RAND())*'Data (DefiLlama)'!$K$10*$C$6</f>
        <v>2.9809420063417127</v>
      </c>
      <c r="G215" s="172">
        <f ca="1">'Data (DefiLlama)'!$H$11*100+_xlfn.NORM.S.INV(RAND())*'Data (DefiLlama)'!$K$11*$C$6</f>
        <v>2.2337238109945132E-2</v>
      </c>
      <c r="H215" s="172">
        <f ca="1">'Data (DefiLlama)'!$H$12*100+_xlfn.NORM.S.INV(RAND())*'Data (DefiLlama)'!$K$12*$C$6</f>
        <v>4.9077910474353645</v>
      </c>
      <c r="I215" s="175">
        <f ca="1">'Data (DefiLlama)'!$H$13*100+_xlfn.NORM.S.INV(RAND())*'Data (DefiLlama)'!$K$13*$C$6</f>
        <v>3.6446030067958457</v>
      </c>
      <c r="J215" s="172">
        <f ca="1">C215*'Allocation - Base'!$H$6+D215*'Allocation - Base'!$H$7+E215*'Allocation - Base'!$H$8+F215*'Allocation - Base'!$H$9+G215*'Allocation - Base'!$H$10+H215*'Allocation - Base'!$H$11+I215*'Allocation - Base'!$H$12</f>
        <v>4.4542833918424725</v>
      </c>
      <c r="K215" s="172">
        <f t="shared" ca="1" si="7"/>
        <v>0</v>
      </c>
      <c r="L215" s="172">
        <f t="shared" ca="1" si="8"/>
        <v>4.3542833918424728</v>
      </c>
      <c r="M215" s="172">
        <f t="shared" ca="1" si="9"/>
        <v>4.3542833918424728</v>
      </c>
      <c r="N215" s="172"/>
    </row>
    <row r="216" spans="2:14" x14ac:dyDescent="0.25">
      <c r="B216" s="164">
        <v>184</v>
      </c>
      <c r="C216" s="172">
        <f ca="1">'Data (DefiLlama)'!$H$7*100+_xlfn.NORM.S.INV(RAND())*'Data (DefiLlama)'!$K$7*$C$6</f>
        <v>3.7054272322857336</v>
      </c>
      <c r="D216" s="172">
        <f ca="1">'Data (DefiLlama)'!$H$8*100+_xlfn.NORM.S.INV(RAND())*'Data (DefiLlama)'!$K$8*$C$6</f>
        <v>3.7982233247823887</v>
      </c>
      <c r="E216" s="172">
        <f ca="1">'Data (DefiLlama)'!$H$9*100+_xlfn.NORM.S.INV(RAND())*'Data (DefiLlama)'!$K$9*$C$6</f>
        <v>3.9323656012444435</v>
      </c>
      <c r="F216" s="172">
        <f ca="1">'Data (DefiLlama)'!$H$10*100+_xlfn.NORM.S.INV(RAND())*'Data (DefiLlama)'!$K$10*$C$6</f>
        <v>3.689779278352523</v>
      </c>
      <c r="G216" s="172">
        <f ca="1">'Data (DefiLlama)'!$H$11*100+_xlfn.NORM.S.INV(RAND())*'Data (DefiLlama)'!$K$11*$C$6</f>
        <v>0.24899657316209317</v>
      </c>
      <c r="H216" s="172">
        <f ca="1">'Data (DefiLlama)'!$H$12*100+_xlfn.NORM.S.INV(RAND())*'Data (DefiLlama)'!$K$12*$C$6</f>
        <v>4.555102356230754</v>
      </c>
      <c r="I216" s="175">
        <f ca="1">'Data (DefiLlama)'!$H$13*100+_xlfn.NORM.S.INV(RAND())*'Data (DefiLlama)'!$K$13*$C$6</f>
        <v>6.2242550535562344</v>
      </c>
      <c r="J216" s="172">
        <f ca="1">C216*'Allocation - Base'!$H$6+D216*'Allocation - Base'!$H$7+E216*'Allocation - Base'!$H$8+F216*'Allocation - Base'!$H$9+G216*'Allocation - Base'!$H$10+H216*'Allocation - Base'!$H$11+I216*'Allocation - Base'!$H$12</f>
        <v>3.7399905832851457</v>
      </c>
      <c r="K216" s="172">
        <f t="shared" ca="1" si="7"/>
        <v>0</v>
      </c>
      <c r="L216" s="172">
        <f t="shared" ca="1" si="8"/>
        <v>3.6399905832851456</v>
      </c>
      <c r="M216" s="172">
        <f t="shared" ca="1" si="9"/>
        <v>3.6399905832851456</v>
      </c>
      <c r="N216" s="172"/>
    </row>
    <row r="217" spans="2:14" x14ac:dyDescent="0.25">
      <c r="B217" s="164">
        <v>185</v>
      </c>
      <c r="C217" s="172">
        <f ca="1">'Data (DefiLlama)'!$H$7*100+_xlfn.NORM.S.INV(RAND())*'Data (DefiLlama)'!$K$7*$C$6</f>
        <v>4.5892356760413993</v>
      </c>
      <c r="D217" s="172">
        <f ca="1">'Data (DefiLlama)'!$H$8*100+_xlfn.NORM.S.INV(RAND())*'Data (DefiLlama)'!$K$8*$C$6</f>
        <v>5.1599095650420832</v>
      </c>
      <c r="E217" s="172">
        <f ca="1">'Data (DefiLlama)'!$H$9*100+_xlfn.NORM.S.INV(RAND())*'Data (DefiLlama)'!$K$9*$C$6</f>
        <v>4.5565469959410683</v>
      </c>
      <c r="F217" s="172">
        <f ca="1">'Data (DefiLlama)'!$H$10*100+_xlfn.NORM.S.INV(RAND())*'Data (DefiLlama)'!$K$10*$C$6</f>
        <v>3.0876679042176804</v>
      </c>
      <c r="G217" s="172">
        <f ca="1">'Data (DefiLlama)'!$H$11*100+_xlfn.NORM.S.INV(RAND())*'Data (DefiLlama)'!$K$11*$C$6</f>
        <v>-4.8037901104138518E-2</v>
      </c>
      <c r="H217" s="172">
        <f ca="1">'Data (DefiLlama)'!$H$12*100+_xlfn.NORM.S.INV(RAND())*'Data (DefiLlama)'!$K$12*$C$6</f>
        <v>5.4147730045167739</v>
      </c>
      <c r="I217" s="175">
        <f ca="1">'Data (DefiLlama)'!$H$13*100+_xlfn.NORM.S.INV(RAND())*'Data (DefiLlama)'!$K$13*$C$6</f>
        <v>4.8299919929743611</v>
      </c>
      <c r="J217" s="172">
        <f ca="1">C217*'Allocation - Base'!$H$6+D217*'Allocation - Base'!$H$7+E217*'Allocation - Base'!$H$8+F217*'Allocation - Base'!$H$9+G217*'Allocation - Base'!$H$10+H217*'Allocation - Base'!$H$11+I217*'Allocation - Base'!$H$12</f>
        <v>4.6156988986805176</v>
      </c>
      <c r="K217" s="172">
        <f t="shared" ca="1" si="7"/>
        <v>0</v>
      </c>
      <c r="L217" s="172">
        <f t="shared" ca="1" si="8"/>
        <v>4.515698898680518</v>
      </c>
      <c r="M217" s="172">
        <f t="shared" ca="1" si="9"/>
        <v>4.515698898680518</v>
      </c>
      <c r="N217" s="172"/>
    </row>
    <row r="218" spans="2:14" x14ac:dyDescent="0.25">
      <c r="B218" s="164">
        <v>186</v>
      </c>
      <c r="C218" s="172">
        <f ca="1">'Data (DefiLlama)'!$H$7*100+_xlfn.NORM.S.INV(RAND())*'Data (DefiLlama)'!$K$7*$C$6</f>
        <v>4.3322337011193097</v>
      </c>
      <c r="D218" s="172">
        <f ca="1">'Data (DefiLlama)'!$H$8*100+_xlfn.NORM.S.INV(RAND())*'Data (DefiLlama)'!$K$8*$C$6</f>
        <v>4.7102611147625071</v>
      </c>
      <c r="E218" s="172">
        <f ca="1">'Data (DefiLlama)'!$H$9*100+_xlfn.NORM.S.INV(RAND())*'Data (DefiLlama)'!$K$9*$C$6</f>
        <v>3.9302492024035556</v>
      </c>
      <c r="F218" s="172">
        <f ca="1">'Data (DefiLlama)'!$H$10*100+_xlfn.NORM.S.INV(RAND())*'Data (DefiLlama)'!$K$10*$C$6</f>
        <v>3.3031733434786856</v>
      </c>
      <c r="G218" s="172">
        <f ca="1">'Data (DefiLlama)'!$H$11*100+_xlfn.NORM.S.INV(RAND())*'Data (DefiLlama)'!$K$11*$C$6</f>
        <v>-0.1115814506136029</v>
      </c>
      <c r="H218" s="172">
        <f ca="1">'Data (DefiLlama)'!$H$12*100+_xlfn.NORM.S.INV(RAND())*'Data (DefiLlama)'!$K$12*$C$6</f>
        <v>4.3744466596911558</v>
      </c>
      <c r="I218" s="175">
        <f ca="1">'Data (DefiLlama)'!$H$13*100+_xlfn.NORM.S.INV(RAND())*'Data (DefiLlama)'!$K$13*$C$6</f>
        <v>7.2111328629979923</v>
      </c>
      <c r="J218" s="172">
        <f ca="1">C218*'Allocation - Base'!$H$6+D218*'Allocation - Base'!$H$7+E218*'Allocation - Base'!$H$8+F218*'Allocation - Base'!$H$9+G218*'Allocation - Base'!$H$10+H218*'Allocation - Base'!$H$11+I218*'Allocation - Base'!$H$12</f>
        <v>4.1103856160503014</v>
      </c>
      <c r="K218" s="172">
        <f t="shared" ca="1" si="7"/>
        <v>0</v>
      </c>
      <c r="L218" s="172">
        <f t="shared" ca="1" si="8"/>
        <v>4.0103856160503017</v>
      </c>
      <c r="M218" s="172">
        <f t="shared" ca="1" si="9"/>
        <v>4.0103856160503017</v>
      </c>
      <c r="N218" s="172"/>
    </row>
    <row r="219" spans="2:14" x14ac:dyDescent="0.25">
      <c r="B219" s="164">
        <v>187</v>
      </c>
      <c r="C219" s="172">
        <f ca="1">'Data (DefiLlama)'!$H$7*100+_xlfn.NORM.S.INV(RAND())*'Data (DefiLlama)'!$K$7*$C$6</f>
        <v>3.9280854436260788</v>
      </c>
      <c r="D219" s="172">
        <f ca="1">'Data (DefiLlama)'!$H$8*100+_xlfn.NORM.S.INV(RAND())*'Data (DefiLlama)'!$K$8*$C$6</f>
        <v>5.0176220996475145</v>
      </c>
      <c r="E219" s="172">
        <f ca="1">'Data (DefiLlama)'!$H$9*100+_xlfn.NORM.S.INV(RAND())*'Data (DefiLlama)'!$K$9*$C$6</f>
        <v>3.4561992030861797</v>
      </c>
      <c r="F219" s="172">
        <f ca="1">'Data (DefiLlama)'!$H$10*100+_xlfn.NORM.S.INV(RAND())*'Data (DefiLlama)'!$K$10*$C$6</f>
        <v>3.2317627627831391</v>
      </c>
      <c r="G219" s="172">
        <f ca="1">'Data (DefiLlama)'!$H$11*100+_xlfn.NORM.S.INV(RAND())*'Data (DefiLlama)'!$K$11*$C$6</f>
        <v>2.1816428837537406E-2</v>
      </c>
      <c r="H219" s="172">
        <f ca="1">'Data (DefiLlama)'!$H$12*100+_xlfn.NORM.S.INV(RAND())*'Data (DefiLlama)'!$K$12*$C$6</f>
        <v>4.3350552666882427</v>
      </c>
      <c r="I219" s="175">
        <f ca="1">'Data (DefiLlama)'!$H$13*100+_xlfn.NORM.S.INV(RAND())*'Data (DefiLlama)'!$K$13*$C$6</f>
        <v>5.5755287249972918</v>
      </c>
      <c r="J219" s="172">
        <f ca="1">C219*'Allocation - Base'!$H$6+D219*'Allocation - Base'!$H$7+E219*'Allocation - Base'!$H$8+F219*'Allocation - Base'!$H$9+G219*'Allocation - Base'!$H$10+H219*'Allocation - Base'!$H$11+I219*'Allocation - Base'!$H$12</f>
        <v>3.9482300702163604</v>
      </c>
      <c r="K219" s="172">
        <f t="shared" ca="1" si="7"/>
        <v>0</v>
      </c>
      <c r="L219" s="172">
        <f t="shared" ca="1" si="8"/>
        <v>3.8482300702163603</v>
      </c>
      <c r="M219" s="172">
        <f t="shared" ca="1" si="9"/>
        <v>3.8482300702163603</v>
      </c>
      <c r="N219" s="172"/>
    </row>
    <row r="220" spans="2:14" x14ac:dyDescent="0.25">
      <c r="B220" s="164">
        <v>188</v>
      </c>
      <c r="C220" s="172">
        <f ca="1">'Data (DefiLlama)'!$H$7*100+_xlfn.NORM.S.INV(RAND())*'Data (DefiLlama)'!$K$7*$C$6</f>
        <v>4.3919033390793176</v>
      </c>
      <c r="D220" s="172">
        <f ca="1">'Data (DefiLlama)'!$H$8*100+_xlfn.NORM.S.INV(RAND())*'Data (DefiLlama)'!$K$8*$C$6</f>
        <v>4.2942133907106284</v>
      </c>
      <c r="E220" s="172">
        <f ca="1">'Data (DefiLlama)'!$H$9*100+_xlfn.NORM.S.INV(RAND())*'Data (DefiLlama)'!$K$9*$C$6</f>
        <v>4.8140078756682358</v>
      </c>
      <c r="F220" s="172">
        <f ca="1">'Data (DefiLlama)'!$H$10*100+_xlfn.NORM.S.INV(RAND())*'Data (DefiLlama)'!$K$10*$C$6</f>
        <v>3.7428981473357918</v>
      </c>
      <c r="G220" s="172">
        <f ca="1">'Data (DefiLlama)'!$H$11*100+_xlfn.NORM.S.INV(RAND())*'Data (DefiLlama)'!$K$11*$C$6</f>
        <v>-7.8450194954484881E-2</v>
      </c>
      <c r="H220" s="172">
        <f ca="1">'Data (DefiLlama)'!$H$12*100+_xlfn.NORM.S.INV(RAND())*'Data (DefiLlama)'!$K$12*$C$6</f>
        <v>3.4088195828286985</v>
      </c>
      <c r="I220" s="175">
        <f ca="1">'Data (DefiLlama)'!$H$13*100+_xlfn.NORM.S.INV(RAND())*'Data (DefiLlama)'!$K$13*$C$6</f>
        <v>4.6848171238981244</v>
      </c>
      <c r="J220" s="172">
        <f ca="1">C220*'Allocation - Base'!$H$6+D220*'Allocation - Base'!$H$7+E220*'Allocation - Base'!$H$8+F220*'Allocation - Base'!$H$9+G220*'Allocation - Base'!$H$10+H220*'Allocation - Base'!$H$11+I220*'Allocation - Base'!$H$12</f>
        <v>4.1020267459950919</v>
      </c>
      <c r="K220" s="172">
        <f t="shared" ca="1" si="7"/>
        <v>0</v>
      </c>
      <c r="L220" s="172">
        <f t="shared" ca="1" si="8"/>
        <v>4.0020267459950922</v>
      </c>
      <c r="M220" s="172">
        <f t="shared" ca="1" si="9"/>
        <v>4.0020267459950922</v>
      </c>
      <c r="N220" s="172"/>
    </row>
    <row r="221" spans="2:14" x14ac:dyDescent="0.25">
      <c r="B221" s="164">
        <v>189</v>
      </c>
      <c r="C221" s="172">
        <f ca="1">'Data (DefiLlama)'!$H$7*100+_xlfn.NORM.S.INV(RAND())*'Data (DefiLlama)'!$K$7*$C$6</f>
        <v>4.344342563645224</v>
      </c>
      <c r="D221" s="172">
        <f ca="1">'Data (DefiLlama)'!$H$8*100+_xlfn.NORM.S.INV(RAND())*'Data (DefiLlama)'!$K$8*$C$6</f>
        <v>5.7167351186070459</v>
      </c>
      <c r="E221" s="172">
        <f ca="1">'Data (DefiLlama)'!$H$9*100+_xlfn.NORM.S.INV(RAND())*'Data (DefiLlama)'!$K$9*$C$6</f>
        <v>4.9211304266490137</v>
      </c>
      <c r="F221" s="172">
        <f ca="1">'Data (DefiLlama)'!$H$10*100+_xlfn.NORM.S.INV(RAND())*'Data (DefiLlama)'!$K$10*$C$6</f>
        <v>3.3657707227338411</v>
      </c>
      <c r="G221" s="172">
        <f ca="1">'Data (DefiLlama)'!$H$11*100+_xlfn.NORM.S.INV(RAND())*'Data (DefiLlama)'!$K$11*$C$6</f>
        <v>-8.7376092023103771E-2</v>
      </c>
      <c r="H221" s="172">
        <f ca="1">'Data (DefiLlama)'!$H$12*100+_xlfn.NORM.S.INV(RAND())*'Data (DefiLlama)'!$K$12*$C$6</f>
        <v>5.384277895817168</v>
      </c>
      <c r="I221" s="175">
        <f ca="1">'Data (DefiLlama)'!$H$13*100+_xlfn.NORM.S.INV(RAND())*'Data (DefiLlama)'!$K$13*$C$6</f>
        <v>5.6635649606871423</v>
      </c>
      <c r="J221" s="172">
        <f ca="1">C221*'Allocation - Base'!$H$6+D221*'Allocation - Base'!$H$7+E221*'Allocation - Base'!$H$8+F221*'Allocation - Base'!$H$9+G221*'Allocation - Base'!$H$10+H221*'Allocation - Base'!$H$11+I221*'Allocation - Base'!$H$12</f>
        <v>4.7660420351790025</v>
      </c>
      <c r="K221" s="172">
        <f t="shared" ca="1" si="7"/>
        <v>0</v>
      </c>
      <c r="L221" s="172">
        <f t="shared" ca="1" si="8"/>
        <v>4.6660420351790028</v>
      </c>
      <c r="M221" s="172">
        <f t="shared" ca="1" si="9"/>
        <v>4.6660420351790028</v>
      </c>
      <c r="N221" s="172"/>
    </row>
    <row r="222" spans="2:14" x14ac:dyDescent="0.25">
      <c r="B222" s="164">
        <v>190</v>
      </c>
      <c r="C222" s="172">
        <f ca="1">'Data (DefiLlama)'!$H$7*100+_xlfn.NORM.S.INV(RAND())*'Data (DefiLlama)'!$K$7*$C$6</f>
        <v>4.4696790671638755</v>
      </c>
      <c r="D222" s="172">
        <f ca="1">'Data (DefiLlama)'!$H$8*100+_xlfn.NORM.S.INV(RAND())*'Data (DefiLlama)'!$K$8*$C$6</f>
        <v>4.1667441684743061</v>
      </c>
      <c r="E222" s="172">
        <f ca="1">'Data (DefiLlama)'!$H$9*100+_xlfn.NORM.S.INV(RAND())*'Data (DefiLlama)'!$K$9*$C$6</f>
        <v>4.7416838714138692</v>
      </c>
      <c r="F222" s="172">
        <f ca="1">'Data (DefiLlama)'!$H$10*100+_xlfn.NORM.S.INV(RAND())*'Data (DefiLlama)'!$K$10*$C$6</f>
        <v>3.7104264652702477</v>
      </c>
      <c r="G222" s="172">
        <f ca="1">'Data (DefiLlama)'!$H$11*100+_xlfn.NORM.S.INV(RAND())*'Data (DefiLlama)'!$K$11*$C$6</f>
        <v>0.11678475832088457</v>
      </c>
      <c r="H222" s="172">
        <f ca="1">'Data (DefiLlama)'!$H$12*100+_xlfn.NORM.S.INV(RAND())*'Data (DefiLlama)'!$K$12*$C$6</f>
        <v>5.3186607190063038</v>
      </c>
      <c r="I222" s="175">
        <f ca="1">'Data (DefiLlama)'!$H$13*100+_xlfn.NORM.S.INV(RAND())*'Data (DefiLlama)'!$K$13*$C$6</f>
        <v>5.9474516764448992</v>
      </c>
      <c r="J222" s="172">
        <f ca="1">C222*'Allocation - Base'!$H$6+D222*'Allocation - Base'!$H$7+E222*'Allocation - Base'!$H$8+F222*'Allocation - Base'!$H$9+G222*'Allocation - Base'!$H$10+H222*'Allocation - Base'!$H$11+I222*'Allocation - Base'!$H$12</f>
        <v>4.3716490758881958</v>
      </c>
      <c r="K222" s="172">
        <f t="shared" ca="1" si="7"/>
        <v>0</v>
      </c>
      <c r="L222" s="172">
        <f t="shared" ca="1" si="8"/>
        <v>4.2716490758881962</v>
      </c>
      <c r="M222" s="172">
        <f t="shared" ca="1" si="9"/>
        <v>4.2716490758881962</v>
      </c>
      <c r="N222" s="172"/>
    </row>
    <row r="223" spans="2:14" x14ac:dyDescent="0.25">
      <c r="B223" s="164">
        <v>191</v>
      </c>
      <c r="C223" s="172">
        <f ca="1">'Data (DefiLlama)'!$H$7*100+_xlfn.NORM.S.INV(RAND())*'Data (DefiLlama)'!$K$7*$C$6</f>
        <v>4.2081053754625239</v>
      </c>
      <c r="D223" s="172">
        <f ca="1">'Data (DefiLlama)'!$H$8*100+_xlfn.NORM.S.INV(RAND())*'Data (DefiLlama)'!$K$8*$C$6</f>
        <v>4.4460182344251908</v>
      </c>
      <c r="E223" s="172">
        <f ca="1">'Data (DefiLlama)'!$H$9*100+_xlfn.NORM.S.INV(RAND())*'Data (DefiLlama)'!$K$9*$C$6</f>
        <v>4.3410985363125603</v>
      </c>
      <c r="F223" s="172">
        <f ca="1">'Data (DefiLlama)'!$H$10*100+_xlfn.NORM.S.INV(RAND())*'Data (DefiLlama)'!$K$10*$C$6</f>
        <v>2.3476559823542629</v>
      </c>
      <c r="G223" s="172">
        <f ca="1">'Data (DefiLlama)'!$H$11*100+_xlfn.NORM.S.INV(RAND())*'Data (DefiLlama)'!$K$11*$C$6</f>
        <v>4.611822590066432E-2</v>
      </c>
      <c r="H223" s="172">
        <f ca="1">'Data (DefiLlama)'!$H$12*100+_xlfn.NORM.S.INV(RAND())*'Data (DefiLlama)'!$K$12*$C$6</f>
        <v>4.0337363733253762</v>
      </c>
      <c r="I223" s="175">
        <f ca="1">'Data (DefiLlama)'!$H$13*100+_xlfn.NORM.S.INV(RAND())*'Data (DefiLlama)'!$K$13*$C$6</f>
        <v>4.7760410240698725</v>
      </c>
      <c r="J223" s="172">
        <f ca="1">C223*'Allocation - Base'!$H$6+D223*'Allocation - Base'!$H$7+E223*'Allocation - Base'!$H$8+F223*'Allocation - Base'!$H$9+G223*'Allocation - Base'!$H$10+H223*'Allocation - Base'!$H$11+I223*'Allocation - Base'!$H$12</f>
        <v>4.066577172617035</v>
      </c>
      <c r="K223" s="172">
        <f t="shared" ca="1" si="7"/>
        <v>0</v>
      </c>
      <c r="L223" s="172">
        <f t="shared" ca="1" si="8"/>
        <v>3.9665771726170349</v>
      </c>
      <c r="M223" s="172">
        <f t="shared" ca="1" si="9"/>
        <v>3.9665771726170349</v>
      </c>
      <c r="N223" s="172"/>
    </row>
    <row r="224" spans="2:14" x14ac:dyDescent="0.25">
      <c r="B224" s="164">
        <v>192</v>
      </c>
      <c r="C224" s="172">
        <f ca="1">'Data (DefiLlama)'!$H$7*100+_xlfn.NORM.S.INV(RAND())*'Data (DefiLlama)'!$K$7*$C$6</f>
        <v>4.0020077491030746</v>
      </c>
      <c r="D224" s="172">
        <f ca="1">'Data (DefiLlama)'!$H$8*100+_xlfn.NORM.S.INV(RAND())*'Data (DefiLlama)'!$K$8*$C$6</f>
        <v>5.3092351617367726</v>
      </c>
      <c r="E224" s="172">
        <f ca="1">'Data (DefiLlama)'!$H$9*100+_xlfn.NORM.S.INV(RAND())*'Data (DefiLlama)'!$K$9*$C$6</f>
        <v>4.2517703601613999</v>
      </c>
      <c r="F224" s="172">
        <f ca="1">'Data (DefiLlama)'!$H$10*100+_xlfn.NORM.S.INV(RAND())*'Data (DefiLlama)'!$K$10*$C$6</f>
        <v>4.3539956141574914</v>
      </c>
      <c r="G224" s="172">
        <f ca="1">'Data (DefiLlama)'!$H$11*100+_xlfn.NORM.S.INV(RAND())*'Data (DefiLlama)'!$K$11*$C$6</f>
        <v>0.40780865462900467</v>
      </c>
      <c r="H224" s="172">
        <f ca="1">'Data (DefiLlama)'!$H$12*100+_xlfn.NORM.S.INV(RAND())*'Data (DefiLlama)'!$K$12*$C$6</f>
        <v>3.6286715614843876</v>
      </c>
      <c r="I224" s="175">
        <f ca="1">'Data (DefiLlama)'!$H$13*100+_xlfn.NORM.S.INV(RAND())*'Data (DefiLlama)'!$K$13*$C$6</f>
        <v>5.7888371648989105</v>
      </c>
      <c r="J224" s="172">
        <f ca="1">C224*'Allocation - Base'!$H$6+D224*'Allocation - Base'!$H$7+E224*'Allocation - Base'!$H$8+F224*'Allocation - Base'!$H$9+G224*'Allocation - Base'!$H$10+H224*'Allocation - Base'!$H$11+I224*'Allocation - Base'!$H$12</f>
        <v>4.1555448721595738</v>
      </c>
      <c r="K224" s="172">
        <f t="shared" ca="1" si="7"/>
        <v>4.0283479140545637</v>
      </c>
      <c r="L224" s="172">
        <f t="shared" ca="1" si="8"/>
        <v>2.7196958105010438E-2</v>
      </c>
      <c r="M224" s="172">
        <f t="shared" ca="1" si="9"/>
        <v>4.0555448721595742</v>
      </c>
      <c r="N224" s="172"/>
    </row>
    <row r="225" spans="2:14" x14ac:dyDescent="0.25">
      <c r="B225" s="164">
        <v>193</v>
      </c>
      <c r="C225" s="172">
        <f ca="1">'Data (DefiLlama)'!$H$7*100+_xlfn.NORM.S.INV(RAND())*'Data (DefiLlama)'!$K$7*$C$6</f>
        <v>4.1254319528905317</v>
      </c>
      <c r="D225" s="172">
        <f ca="1">'Data (DefiLlama)'!$H$8*100+_xlfn.NORM.S.INV(RAND())*'Data (DefiLlama)'!$K$8*$C$6</f>
        <v>6.3244057882201075</v>
      </c>
      <c r="E225" s="172">
        <f ca="1">'Data (DefiLlama)'!$H$9*100+_xlfn.NORM.S.INV(RAND())*'Data (DefiLlama)'!$K$9*$C$6</f>
        <v>4.4629425865085075</v>
      </c>
      <c r="F225" s="172">
        <f ca="1">'Data (DefiLlama)'!$H$10*100+_xlfn.NORM.S.INV(RAND())*'Data (DefiLlama)'!$K$10*$C$6</f>
        <v>2.8831906136945222</v>
      </c>
      <c r="G225" s="172">
        <f ca="1">'Data (DefiLlama)'!$H$11*100+_xlfn.NORM.S.INV(RAND())*'Data (DefiLlama)'!$K$11*$C$6</f>
        <v>0.26785103552930672</v>
      </c>
      <c r="H225" s="172">
        <f ca="1">'Data (DefiLlama)'!$H$12*100+_xlfn.NORM.S.INV(RAND())*'Data (DefiLlama)'!$K$12*$C$6</f>
        <v>4.1782837052205846</v>
      </c>
      <c r="I225" s="175">
        <f ca="1">'Data (DefiLlama)'!$H$13*100+_xlfn.NORM.S.INV(RAND())*'Data (DefiLlama)'!$K$13*$C$6</f>
        <v>6.005342336668039</v>
      </c>
      <c r="J225" s="172">
        <f ca="1">C225*'Allocation - Base'!$H$6+D225*'Allocation - Base'!$H$7+E225*'Allocation - Base'!$H$8+F225*'Allocation - Base'!$H$9+G225*'Allocation - Base'!$H$10+H225*'Allocation - Base'!$H$11+I225*'Allocation - Base'!$H$12</f>
        <v>4.5746017871088664</v>
      </c>
      <c r="K225" s="172">
        <f t="shared" ref="K225:K288" ca="1" si="10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225" s="172">
        <f t="shared" ref="L225:L288" ca="1" si="11">J225-$C$7*100-K225</f>
        <v>4.4746017871088668</v>
      </c>
      <c r="M225" s="172">
        <f t="shared" ref="M225:M288" ca="1" si="12">J225-$C$7*100</f>
        <v>4.4746017871088668</v>
      </c>
      <c r="N225" s="172"/>
    </row>
    <row r="226" spans="2:14" x14ac:dyDescent="0.25">
      <c r="B226" s="164">
        <v>194</v>
      </c>
      <c r="C226" s="172">
        <f ca="1">'Data (DefiLlama)'!$H$7*100+_xlfn.NORM.S.INV(RAND())*'Data (DefiLlama)'!$K$7*$C$6</f>
        <v>3.9823294933570863</v>
      </c>
      <c r="D226" s="172">
        <f ca="1">'Data (DefiLlama)'!$H$8*100+_xlfn.NORM.S.INV(RAND())*'Data (DefiLlama)'!$K$8*$C$6</f>
        <v>5.7755230313168306</v>
      </c>
      <c r="E226" s="172">
        <f ca="1">'Data (DefiLlama)'!$H$9*100+_xlfn.NORM.S.INV(RAND())*'Data (DefiLlama)'!$K$9*$C$6</f>
        <v>4.350546598508088</v>
      </c>
      <c r="F226" s="172">
        <f ca="1">'Data (DefiLlama)'!$H$10*100+_xlfn.NORM.S.INV(RAND())*'Data (DefiLlama)'!$K$10*$C$6</f>
        <v>3.2911541502648842</v>
      </c>
      <c r="G226" s="172">
        <f ca="1">'Data (DefiLlama)'!$H$11*100+_xlfn.NORM.S.INV(RAND())*'Data (DefiLlama)'!$K$11*$C$6</f>
        <v>4.6089882182166898E-2</v>
      </c>
      <c r="H226" s="172">
        <f ca="1">'Data (DefiLlama)'!$H$12*100+_xlfn.NORM.S.INV(RAND())*'Data (DefiLlama)'!$K$12*$C$6</f>
        <v>3.6787214464536433</v>
      </c>
      <c r="I226" s="175">
        <f ca="1">'Data (DefiLlama)'!$H$13*100+_xlfn.NORM.S.INV(RAND())*'Data (DefiLlama)'!$K$13*$C$6</f>
        <v>4.3481262235295342</v>
      </c>
      <c r="J226" s="172">
        <f ca="1">C226*'Allocation - Base'!$H$6+D226*'Allocation - Base'!$H$7+E226*'Allocation - Base'!$H$8+F226*'Allocation - Base'!$H$9+G226*'Allocation - Base'!$H$10+H226*'Allocation - Base'!$H$11+I226*'Allocation - Base'!$H$12</f>
        <v>4.2803289665405106</v>
      </c>
      <c r="K226" s="172">
        <f t="shared" ca="1" si="10"/>
        <v>0</v>
      </c>
      <c r="L226" s="172">
        <f t="shared" ca="1" si="11"/>
        <v>4.180328966540511</v>
      </c>
      <c r="M226" s="172">
        <f t="shared" ca="1" si="12"/>
        <v>4.180328966540511</v>
      </c>
      <c r="N226" s="172"/>
    </row>
    <row r="227" spans="2:14" x14ac:dyDescent="0.25">
      <c r="B227" s="164">
        <v>195</v>
      </c>
      <c r="C227" s="172">
        <f ca="1">'Data (DefiLlama)'!$H$7*100+_xlfn.NORM.S.INV(RAND())*'Data (DefiLlama)'!$K$7*$C$6</f>
        <v>3.9225903081201872</v>
      </c>
      <c r="D227" s="172">
        <f ca="1">'Data (DefiLlama)'!$H$8*100+_xlfn.NORM.S.INV(RAND())*'Data (DefiLlama)'!$K$8*$C$6</f>
        <v>5.2211902681341211</v>
      </c>
      <c r="E227" s="172">
        <f ca="1">'Data (DefiLlama)'!$H$9*100+_xlfn.NORM.S.INV(RAND())*'Data (DefiLlama)'!$K$9*$C$6</f>
        <v>4.4264820397531999</v>
      </c>
      <c r="F227" s="172">
        <f ca="1">'Data (DefiLlama)'!$H$10*100+_xlfn.NORM.S.INV(RAND())*'Data (DefiLlama)'!$K$10*$C$6</f>
        <v>3.4739263703132512</v>
      </c>
      <c r="G227" s="172">
        <f ca="1">'Data (DefiLlama)'!$H$11*100+_xlfn.NORM.S.INV(RAND())*'Data (DefiLlama)'!$K$11*$C$6</f>
        <v>-0.49270158513423373</v>
      </c>
      <c r="H227" s="172">
        <f ca="1">'Data (DefiLlama)'!$H$12*100+_xlfn.NORM.S.INV(RAND())*'Data (DefiLlama)'!$K$12*$C$6</f>
        <v>4.7127652089635701</v>
      </c>
      <c r="I227" s="175">
        <f ca="1">'Data (DefiLlama)'!$H$13*100+_xlfn.NORM.S.INV(RAND())*'Data (DefiLlama)'!$K$13*$C$6</f>
        <v>4.7139981022866984</v>
      </c>
      <c r="J227" s="172">
        <f ca="1">C227*'Allocation - Base'!$H$6+D227*'Allocation - Base'!$H$7+E227*'Allocation - Base'!$H$8+F227*'Allocation - Base'!$H$9+G227*'Allocation - Base'!$H$10+H227*'Allocation - Base'!$H$11+I227*'Allocation - Base'!$H$12</f>
        <v>4.2709748714957101</v>
      </c>
      <c r="K227" s="172">
        <f t="shared" ca="1" si="10"/>
        <v>0</v>
      </c>
      <c r="L227" s="172">
        <f t="shared" ca="1" si="11"/>
        <v>4.1709748714957104</v>
      </c>
      <c r="M227" s="172">
        <f t="shared" ca="1" si="12"/>
        <v>4.1709748714957104</v>
      </c>
      <c r="N227" s="172"/>
    </row>
    <row r="228" spans="2:14" x14ac:dyDescent="0.25">
      <c r="B228" s="164">
        <v>196</v>
      </c>
      <c r="C228" s="172">
        <f ca="1">'Data (DefiLlama)'!$H$7*100+_xlfn.NORM.S.INV(RAND())*'Data (DefiLlama)'!$K$7*$C$6</f>
        <v>4.3066360797682988</v>
      </c>
      <c r="D228" s="172">
        <f ca="1">'Data (DefiLlama)'!$H$8*100+_xlfn.NORM.S.INV(RAND())*'Data (DefiLlama)'!$K$8*$C$6</f>
        <v>4.0003007997900761</v>
      </c>
      <c r="E228" s="172">
        <f ca="1">'Data (DefiLlama)'!$H$9*100+_xlfn.NORM.S.INV(RAND())*'Data (DefiLlama)'!$K$9*$C$6</f>
        <v>4.2338654968917249</v>
      </c>
      <c r="F228" s="172">
        <f ca="1">'Data (DefiLlama)'!$H$10*100+_xlfn.NORM.S.INV(RAND())*'Data (DefiLlama)'!$K$10*$C$6</f>
        <v>3.7732962142938309</v>
      </c>
      <c r="G228" s="172">
        <f ca="1">'Data (DefiLlama)'!$H$11*100+_xlfn.NORM.S.INV(RAND())*'Data (DefiLlama)'!$K$11*$C$6</f>
        <v>8.6298857714790206E-2</v>
      </c>
      <c r="H228" s="172">
        <f ca="1">'Data (DefiLlama)'!$H$12*100+_xlfn.NORM.S.INV(RAND())*'Data (DefiLlama)'!$K$12*$C$6</f>
        <v>4.7950272811995323</v>
      </c>
      <c r="I228" s="175">
        <f ca="1">'Data (DefiLlama)'!$H$13*100+_xlfn.NORM.S.INV(RAND())*'Data (DefiLlama)'!$K$13*$C$6</f>
        <v>6.4996597005699215</v>
      </c>
      <c r="J228" s="172">
        <f ca="1">C228*'Allocation - Base'!$H$6+D228*'Allocation - Base'!$H$7+E228*'Allocation - Base'!$H$8+F228*'Allocation - Base'!$H$9+G228*'Allocation - Base'!$H$10+H228*'Allocation - Base'!$H$11+I228*'Allocation - Base'!$H$12</f>
        <v>4.0741014331666099</v>
      </c>
      <c r="K228" s="172">
        <f t="shared" ca="1" si="10"/>
        <v>0</v>
      </c>
      <c r="L228" s="172">
        <f t="shared" ca="1" si="11"/>
        <v>3.9741014331666098</v>
      </c>
      <c r="M228" s="172">
        <f t="shared" ca="1" si="12"/>
        <v>3.9741014331666098</v>
      </c>
      <c r="N228" s="172"/>
    </row>
    <row r="229" spans="2:14" x14ac:dyDescent="0.25">
      <c r="B229" s="164">
        <v>197</v>
      </c>
      <c r="C229" s="172">
        <f ca="1">'Data (DefiLlama)'!$H$7*100+_xlfn.NORM.S.INV(RAND())*'Data (DefiLlama)'!$K$7*$C$6</f>
        <v>4.5969855837555897</v>
      </c>
      <c r="D229" s="172">
        <f ca="1">'Data (DefiLlama)'!$H$8*100+_xlfn.NORM.S.INV(RAND())*'Data (DefiLlama)'!$K$8*$C$6</f>
        <v>4.2640029021497909</v>
      </c>
      <c r="E229" s="172">
        <f ca="1">'Data (DefiLlama)'!$H$9*100+_xlfn.NORM.S.INV(RAND())*'Data (DefiLlama)'!$K$9*$C$6</f>
        <v>3.993046114169009</v>
      </c>
      <c r="F229" s="172">
        <f ca="1">'Data (DefiLlama)'!$H$10*100+_xlfn.NORM.S.INV(RAND())*'Data (DefiLlama)'!$K$10*$C$6</f>
        <v>3.4242640321472035</v>
      </c>
      <c r="G229" s="172">
        <f ca="1">'Data (DefiLlama)'!$H$11*100+_xlfn.NORM.S.INV(RAND())*'Data (DefiLlama)'!$K$11*$C$6</f>
        <v>-0.22400749458896438</v>
      </c>
      <c r="H229" s="172">
        <f ca="1">'Data (DefiLlama)'!$H$12*100+_xlfn.NORM.S.INV(RAND())*'Data (DefiLlama)'!$K$12*$C$6</f>
        <v>4.3714538815154889</v>
      </c>
      <c r="I229" s="175">
        <f ca="1">'Data (DefiLlama)'!$H$13*100+_xlfn.NORM.S.INV(RAND())*'Data (DefiLlama)'!$K$13*$C$6</f>
        <v>6.9709698727628897</v>
      </c>
      <c r="J229" s="172">
        <f ca="1">C229*'Allocation - Base'!$H$6+D229*'Allocation - Base'!$H$7+E229*'Allocation - Base'!$H$8+F229*'Allocation - Base'!$H$9+G229*'Allocation - Base'!$H$10+H229*'Allocation - Base'!$H$11+I229*'Allocation - Base'!$H$12</f>
        <v>4.0878756367042515</v>
      </c>
      <c r="K229" s="172">
        <f t="shared" ca="1" si="10"/>
        <v>0</v>
      </c>
      <c r="L229" s="172">
        <f t="shared" ca="1" si="11"/>
        <v>3.9878756367042514</v>
      </c>
      <c r="M229" s="172">
        <f t="shared" ca="1" si="12"/>
        <v>3.9878756367042514</v>
      </c>
      <c r="N229" s="172"/>
    </row>
    <row r="230" spans="2:14" x14ac:dyDescent="0.25">
      <c r="B230" s="164">
        <v>198</v>
      </c>
      <c r="C230" s="172">
        <f ca="1">'Data (DefiLlama)'!$H$7*100+_xlfn.NORM.S.INV(RAND())*'Data (DefiLlama)'!$K$7*$C$6</f>
        <v>4.3509179559489759</v>
      </c>
      <c r="D230" s="172">
        <f ca="1">'Data (DefiLlama)'!$H$8*100+_xlfn.NORM.S.INV(RAND())*'Data (DefiLlama)'!$K$8*$C$6</f>
        <v>5.7803762105981455</v>
      </c>
      <c r="E230" s="172">
        <f ca="1">'Data (DefiLlama)'!$H$9*100+_xlfn.NORM.S.INV(RAND())*'Data (DefiLlama)'!$K$9*$C$6</f>
        <v>4.4394066907101264</v>
      </c>
      <c r="F230" s="172">
        <f ca="1">'Data (DefiLlama)'!$H$10*100+_xlfn.NORM.S.INV(RAND())*'Data (DefiLlama)'!$K$10*$C$6</f>
        <v>2.7141421223231803</v>
      </c>
      <c r="G230" s="172">
        <f ca="1">'Data (DefiLlama)'!$H$11*100+_xlfn.NORM.S.INV(RAND())*'Data (DefiLlama)'!$K$11*$C$6</f>
        <v>-0.13108565709166217</v>
      </c>
      <c r="H230" s="172">
        <f ca="1">'Data (DefiLlama)'!$H$12*100+_xlfn.NORM.S.INV(RAND())*'Data (DefiLlama)'!$K$12*$C$6</f>
        <v>5.2806080717412396</v>
      </c>
      <c r="I230" s="175">
        <f ca="1">'Data (DefiLlama)'!$H$13*100+_xlfn.NORM.S.INV(RAND())*'Data (DefiLlama)'!$K$13*$C$6</f>
        <v>5.0740197011066295</v>
      </c>
      <c r="J230" s="172">
        <f ca="1">C230*'Allocation - Base'!$H$6+D230*'Allocation - Base'!$H$7+E230*'Allocation - Base'!$H$8+F230*'Allocation - Base'!$H$9+G230*'Allocation - Base'!$H$10+H230*'Allocation - Base'!$H$11+I230*'Allocation - Base'!$H$12</f>
        <v>4.6457580400183636</v>
      </c>
      <c r="K230" s="172">
        <f t="shared" ca="1" si="10"/>
        <v>0</v>
      </c>
      <c r="L230" s="172">
        <f t="shared" ca="1" si="11"/>
        <v>4.5457580400183639</v>
      </c>
      <c r="M230" s="172">
        <f t="shared" ca="1" si="12"/>
        <v>4.5457580400183639</v>
      </c>
      <c r="N230" s="172"/>
    </row>
    <row r="231" spans="2:14" x14ac:dyDescent="0.25">
      <c r="B231" s="164">
        <v>199</v>
      </c>
      <c r="C231" s="172">
        <f ca="1">'Data (DefiLlama)'!$H$7*100+_xlfn.NORM.S.INV(RAND())*'Data (DefiLlama)'!$K$7*$C$6</f>
        <v>4.334265157020031</v>
      </c>
      <c r="D231" s="172">
        <f ca="1">'Data (DefiLlama)'!$H$8*100+_xlfn.NORM.S.INV(RAND())*'Data (DefiLlama)'!$K$8*$C$6</f>
        <v>4.9060186101877452</v>
      </c>
      <c r="E231" s="172">
        <f ca="1">'Data (DefiLlama)'!$H$9*100+_xlfn.NORM.S.INV(RAND())*'Data (DefiLlama)'!$K$9*$C$6</f>
        <v>3.8539723695517596</v>
      </c>
      <c r="F231" s="172">
        <f ca="1">'Data (DefiLlama)'!$H$10*100+_xlfn.NORM.S.INV(RAND())*'Data (DefiLlama)'!$K$10*$C$6</f>
        <v>2.8351288752274937</v>
      </c>
      <c r="G231" s="172">
        <f ca="1">'Data (DefiLlama)'!$H$11*100+_xlfn.NORM.S.INV(RAND())*'Data (DefiLlama)'!$K$11*$C$6</f>
        <v>0.21100465641936103</v>
      </c>
      <c r="H231" s="172">
        <f ca="1">'Data (DefiLlama)'!$H$12*100+_xlfn.NORM.S.INV(RAND())*'Data (DefiLlama)'!$K$12*$C$6</f>
        <v>3.7854347717157548</v>
      </c>
      <c r="I231" s="175">
        <f ca="1">'Data (DefiLlama)'!$H$13*100+_xlfn.NORM.S.INV(RAND())*'Data (DefiLlama)'!$K$13*$C$6</f>
        <v>6.0779852014721332</v>
      </c>
      <c r="J231" s="172">
        <f ca="1">C231*'Allocation - Base'!$H$6+D231*'Allocation - Base'!$H$7+E231*'Allocation - Base'!$H$8+F231*'Allocation - Base'!$H$9+G231*'Allocation - Base'!$H$10+H231*'Allocation - Base'!$H$11+I231*'Allocation - Base'!$H$12</f>
        <v>4.0686427406192172</v>
      </c>
      <c r="K231" s="172">
        <f t="shared" ca="1" si="10"/>
        <v>12.056225136754636</v>
      </c>
      <c r="L231" s="172">
        <f t="shared" ca="1" si="11"/>
        <v>-8.087582396135419</v>
      </c>
      <c r="M231" s="172">
        <f t="shared" ca="1" si="12"/>
        <v>3.9686427406192171</v>
      </c>
      <c r="N231" s="172"/>
    </row>
    <row r="232" spans="2:14" x14ac:dyDescent="0.25">
      <c r="B232" s="164">
        <v>200</v>
      </c>
      <c r="C232" s="172">
        <f ca="1">'Data (DefiLlama)'!$H$7*100+_xlfn.NORM.S.INV(RAND())*'Data (DefiLlama)'!$K$7*$C$6</f>
        <v>4.1412493010196254</v>
      </c>
      <c r="D232" s="172">
        <f ca="1">'Data (DefiLlama)'!$H$8*100+_xlfn.NORM.S.INV(RAND())*'Data (DefiLlama)'!$K$8*$C$6</f>
        <v>5.4782337642902661</v>
      </c>
      <c r="E232" s="172">
        <f ca="1">'Data (DefiLlama)'!$H$9*100+_xlfn.NORM.S.INV(RAND())*'Data (DefiLlama)'!$K$9*$C$6</f>
        <v>4.0899740256322037</v>
      </c>
      <c r="F232" s="172">
        <f ca="1">'Data (DefiLlama)'!$H$10*100+_xlfn.NORM.S.INV(RAND())*'Data (DefiLlama)'!$K$10*$C$6</f>
        <v>2.8388054578543471</v>
      </c>
      <c r="G232" s="172">
        <f ca="1">'Data (DefiLlama)'!$H$11*100+_xlfn.NORM.S.INV(RAND())*'Data (DefiLlama)'!$K$11*$C$6</f>
        <v>0.32485115535944953</v>
      </c>
      <c r="H232" s="172">
        <f ca="1">'Data (DefiLlama)'!$H$12*100+_xlfn.NORM.S.INV(RAND())*'Data (DefiLlama)'!$K$12*$C$6</f>
        <v>5.3128734028266447</v>
      </c>
      <c r="I232" s="175">
        <f ca="1">'Data (DefiLlama)'!$H$13*100+_xlfn.NORM.S.INV(RAND())*'Data (DefiLlama)'!$K$13*$C$6</f>
        <v>6.1589924027398846</v>
      </c>
      <c r="J232" s="172">
        <f ca="1">C232*'Allocation - Base'!$H$6+D232*'Allocation - Base'!$H$7+E232*'Allocation - Base'!$H$8+F232*'Allocation - Base'!$H$9+G232*'Allocation - Base'!$H$10+H232*'Allocation - Base'!$H$11+I232*'Allocation - Base'!$H$12</f>
        <v>4.4476003059784741</v>
      </c>
      <c r="K232" s="172">
        <f t="shared" ca="1" si="10"/>
        <v>0</v>
      </c>
      <c r="L232" s="172">
        <f t="shared" ca="1" si="11"/>
        <v>4.3476003059784745</v>
      </c>
      <c r="M232" s="172">
        <f t="shared" ca="1" si="12"/>
        <v>4.3476003059784745</v>
      </c>
      <c r="N232" s="172"/>
    </row>
    <row r="233" spans="2:14" x14ac:dyDescent="0.25">
      <c r="B233" s="164">
        <v>201</v>
      </c>
      <c r="C233" s="172">
        <f ca="1">'Data (DefiLlama)'!$H$7*100+_xlfn.NORM.S.INV(RAND())*'Data (DefiLlama)'!$K$7*$C$6</f>
        <v>4.056344519501704</v>
      </c>
      <c r="D233" s="172">
        <f ca="1">'Data (DefiLlama)'!$H$8*100+_xlfn.NORM.S.INV(RAND())*'Data (DefiLlama)'!$K$8*$C$6</f>
        <v>5.9384618675092664</v>
      </c>
      <c r="E233" s="172">
        <f ca="1">'Data (DefiLlama)'!$H$9*100+_xlfn.NORM.S.INV(RAND())*'Data (DefiLlama)'!$K$9*$C$6</f>
        <v>3.9381651159187299</v>
      </c>
      <c r="F233" s="172">
        <f ca="1">'Data (DefiLlama)'!$H$10*100+_xlfn.NORM.S.INV(RAND())*'Data (DefiLlama)'!$K$10*$C$6</f>
        <v>3.6963104726986131</v>
      </c>
      <c r="G233" s="172">
        <f ca="1">'Data (DefiLlama)'!$H$11*100+_xlfn.NORM.S.INV(RAND())*'Data (DefiLlama)'!$K$11*$C$6</f>
        <v>-0.15379535085581911</v>
      </c>
      <c r="H233" s="172">
        <f ca="1">'Data (DefiLlama)'!$H$12*100+_xlfn.NORM.S.INV(RAND())*'Data (DefiLlama)'!$K$12*$C$6</f>
        <v>4.7647537208290229</v>
      </c>
      <c r="I233" s="175">
        <f ca="1">'Data (DefiLlama)'!$H$13*100+_xlfn.NORM.S.INV(RAND())*'Data (DefiLlama)'!$K$13*$C$6</f>
        <v>4.2510060800051876</v>
      </c>
      <c r="J233" s="172">
        <f ca="1">C233*'Allocation - Base'!$H$6+D233*'Allocation - Base'!$H$7+E233*'Allocation - Base'!$H$8+F233*'Allocation - Base'!$H$9+G233*'Allocation - Base'!$H$10+H233*'Allocation - Base'!$H$11+I233*'Allocation - Base'!$H$12</f>
        <v>4.3930833922890722</v>
      </c>
      <c r="K233" s="172">
        <f t="shared" ca="1" si="10"/>
        <v>0</v>
      </c>
      <c r="L233" s="172">
        <f t="shared" ca="1" si="11"/>
        <v>4.2930833922890725</v>
      </c>
      <c r="M233" s="172">
        <f t="shared" ca="1" si="12"/>
        <v>4.2930833922890725</v>
      </c>
      <c r="N233" s="172"/>
    </row>
    <row r="234" spans="2:14" x14ac:dyDescent="0.25">
      <c r="B234" s="164">
        <v>202</v>
      </c>
      <c r="C234" s="172">
        <f ca="1">'Data (DefiLlama)'!$H$7*100+_xlfn.NORM.S.INV(RAND())*'Data (DefiLlama)'!$K$7*$C$6</f>
        <v>4.2712025116960008</v>
      </c>
      <c r="D234" s="172">
        <f ca="1">'Data (DefiLlama)'!$H$8*100+_xlfn.NORM.S.INV(RAND())*'Data (DefiLlama)'!$K$8*$C$6</f>
        <v>5.5942053125382225</v>
      </c>
      <c r="E234" s="172">
        <f ca="1">'Data (DefiLlama)'!$H$9*100+_xlfn.NORM.S.INV(RAND())*'Data (DefiLlama)'!$K$9*$C$6</f>
        <v>3.7576105706077136</v>
      </c>
      <c r="F234" s="172">
        <f ca="1">'Data (DefiLlama)'!$H$10*100+_xlfn.NORM.S.INV(RAND())*'Data (DefiLlama)'!$K$10*$C$6</f>
        <v>4.0756621713568579</v>
      </c>
      <c r="G234" s="172">
        <f ca="1">'Data (DefiLlama)'!$H$11*100+_xlfn.NORM.S.INV(RAND())*'Data (DefiLlama)'!$K$11*$C$6</f>
        <v>0.21646630781050696</v>
      </c>
      <c r="H234" s="172">
        <f ca="1">'Data (DefiLlama)'!$H$12*100+_xlfn.NORM.S.INV(RAND())*'Data (DefiLlama)'!$K$12*$C$6</f>
        <v>4.6528619264631876</v>
      </c>
      <c r="I234" s="175">
        <f ca="1">'Data (DefiLlama)'!$H$13*100+_xlfn.NORM.S.INV(RAND())*'Data (DefiLlama)'!$K$13*$C$6</f>
        <v>5.7581179674150471</v>
      </c>
      <c r="J234" s="172">
        <f ca="1">C234*'Allocation - Base'!$H$6+D234*'Allocation - Base'!$H$7+E234*'Allocation - Base'!$H$8+F234*'Allocation - Base'!$H$9+G234*'Allocation - Base'!$H$10+H234*'Allocation - Base'!$H$11+I234*'Allocation - Base'!$H$12</f>
        <v>4.3280673286552878</v>
      </c>
      <c r="K234" s="172">
        <f t="shared" ca="1" si="10"/>
        <v>0</v>
      </c>
      <c r="L234" s="172">
        <f t="shared" ca="1" si="11"/>
        <v>4.2280673286552881</v>
      </c>
      <c r="M234" s="172">
        <f t="shared" ca="1" si="12"/>
        <v>4.2280673286552881</v>
      </c>
      <c r="N234" s="172"/>
    </row>
    <row r="235" spans="2:14" x14ac:dyDescent="0.25">
      <c r="B235" s="164">
        <v>203</v>
      </c>
      <c r="C235" s="172">
        <f ca="1">'Data (DefiLlama)'!$H$7*100+_xlfn.NORM.S.INV(RAND())*'Data (DefiLlama)'!$K$7*$C$6</f>
        <v>4.4321616923032359</v>
      </c>
      <c r="D235" s="172">
        <f ca="1">'Data (DefiLlama)'!$H$8*100+_xlfn.NORM.S.INV(RAND())*'Data (DefiLlama)'!$K$8*$C$6</f>
        <v>5.4853139894387599</v>
      </c>
      <c r="E235" s="172">
        <f ca="1">'Data (DefiLlama)'!$H$9*100+_xlfn.NORM.S.INV(RAND())*'Data (DefiLlama)'!$K$9*$C$6</f>
        <v>4.3311234633921147</v>
      </c>
      <c r="F235" s="172">
        <f ca="1">'Data (DefiLlama)'!$H$10*100+_xlfn.NORM.S.INV(RAND())*'Data (DefiLlama)'!$K$10*$C$6</f>
        <v>3.4279505142692703</v>
      </c>
      <c r="G235" s="172">
        <f ca="1">'Data (DefiLlama)'!$H$11*100+_xlfn.NORM.S.INV(RAND())*'Data (DefiLlama)'!$K$11*$C$6</f>
        <v>-0.330653141006436</v>
      </c>
      <c r="H235" s="172">
        <f ca="1">'Data (DefiLlama)'!$H$12*100+_xlfn.NORM.S.INV(RAND())*'Data (DefiLlama)'!$K$12*$C$6</f>
        <v>4.1445851951598671</v>
      </c>
      <c r="I235" s="175">
        <f ca="1">'Data (DefiLlama)'!$H$13*100+_xlfn.NORM.S.INV(RAND())*'Data (DefiLlama)'!$K$13*$C$6</f>
        <v>6.5977956383144294</v>
      </c>
      <c r="J235" s="172">
        <f ca="1">C235*'Allocation - Base'!$H$6+D235*'Allocation - Base'!$H$7+E235*'Allocation - Base'!$H$8+F235*'Allocation - Base'!$H$9+G235*'Allocation - Base'!$H$10+H235*'Allocation - Base'!$H$11+I235*'Allocation - Base'!$H$12</f>
        <v>4.3889129931223474</v>
      </c>
      <c r="K235" s="172">
        <f t="shared" ca="1" si="10"/>
        <v>0</v>
      </c>
      <c r="L235" s="172">
        <f t="shared" ca="1" si="11"/>
        <v>4.2889129931223477</v>
      </c>
      <c r="M235" s="172">
        <f t="shared" ca="1" si="12"/>
        <v>4.2889129931223477</v>
      </c>
      <c r="N235" s="172"/>
    </row>
    <row r="236" spans="2:14" x14ac:dyDescent="0.25">
      <c r="B236" s="164">
        <v>204</v>
      </c>
      <c r="C236" s="172">
        <f ca="1">'Data (DefiLlama)'!$H$7*100+_xlfn.NORM.S.INV(RAND())*'Data (DefiLlama)'!$K$7*$C$6</f>
        <v>4.1016059324799903</v>
      </c>
      <c r="D236" s="172">
        <f ca="1">'Data (DefiLlama)'!$H$8*100+_xlfn.NORM.S.INV(RAND())*'Data (DefiLlama)'!$K$8*$C$6</f>
        <v>5.0685626002785238</v>
      </c>
      <c r="E236" s="172">
        <f ca="1">'Data (DefiLlama)'!$H$9*100+_xlfn.NORM.S.INV(RAND())*'Data (DefiLlama)'!$K$9*$C$6</f>
        <v>5.4909354951483698</v>
      </c>
      <c r="F236" s="172">
        <f ca="1">'Data (DefiLlama)'!$H$10*100+_xlfn.NORM.S.INV(RAND())*'Data (DefiLlama)'!$K$10*$C$6</f>
        <v>2.8807564310198623</v>
      </c>
      <c r="G236" s="172">
        <f ca="1">'Data (DefiLlama)'!$H$11*100+_xlfn.NORM.S.INV(RAND())*'Data (DefiLlama)'!$K$11*$C$6</f>
        <v>-0.2080897968351087</v>
      </c>
      <c r="H236" s="172">
        <f ca="1">'Data (DefiLlama)'!$H$12*100+_xlfn.NORM.S.INV(RAND())*'Data (DefiLlama)'!$K$12*$C$6</f>
        <v>4.8787588846208028</v>
      </c>
      <c r="I236" s="175">
        <f ca="1">'Data (DefiLlama)'!$H$13*100+_xlfn.NORM.S.INV(RAND())*'Data (DefiLlama)'!$K$13*$C$6</f>
        <v>5.9563788038997432</v>
      </c>
      <c r="J236" s="172">
        <f ca="1">C236*'Allocation - Base'!$H$6+D236*'Allocation - Base'!$H$7+E236*'Allocation - Base'!$H$8+F236*'Allocation - Base'!$H$9+G236*'Allocation - Base'!$H$10+H236*'Allocation - Base'!$H$11+I236*'Allocation - Base'!$H$12</f>
        <v>4.5917656464520853</v>
      </c>
      <c r="K236" s="172">
        <f t="shared" ca="1" si="10"/>
        <v>0</v>
      </c>
      <c r="L236" s="172">
        <f t="shared" ca="1" si="11"/>
        <v>4.4917656464520856</v>
      </c>
      <c r="M236" s="172">
        <f t="shared" ca="1" si="12"/>
        <v>4.4917656464520856</v>
      </c>
      <c r="N236" s="172"/>
    </row>
    <row r="237" spans="2:14" x14ac:dyDescent="0.25">
      <c r="B237" s="164">
        <v>205</v>
      </c>
      <c r="C237" s="172">
        <f ca="1">'Data (DefiLlama)'!$H$7*100+_xlfn.NORM.S.INV(RAND())*'Data (DefiLlama)'!$K$7*$C$6</f>
        <v>4.1687621775909323</v>
      </c>
      <c r="D237" s="172">
        <f ca="1">'Data (DefiLlama)'!$H$8*100+_xlfn.NORM.S.INV(RAND())*'Data (DefiLlama)'!$K$8*$C$6</f>
        <v>6.6496694186986058</v>
      </c>
      <c r="E237" s="172">
        <f ca="1">'Data (DefiLlama)'!$H$9*100+_xlfn.NORM.S.INV(RAND())*'Data (DefiLlama)'!$K$9*$C$6</f>
        <v>4.3467102863165472</v>
      </c>
      <c r="F237" s="172">
        <f ca="1">'Data (DefiLlama)'!$H$10*100+_xlfn.NORM.S.INV(RAND())*'Data (DefiLlama)'!$K$10*$C$6</f>
        <v>3.2963786678555187</v>
      </c>
      <c r="G237" s="172">
        <f ca="1">'Data (DefiLlama)'!$H$11*100+_xlfn.NORM.S.INV(RAND())*'Data (DefiLlama)'!$K$11*$C$6</f>
        <v>0.17373396389019025</v>
      </c>
      <c r="H237" s="172">
        <f ca="1">'Data (DefiLlama)'!$H$12*100+_xlfn.NORM.S.INV(RAND())*'Data (DefiLlama)'!$K$12*$C$6</f>
        <v>4.5860595807506011</v>
      </c>
      <c r="I237" s="175">
        <f ca="1">'Data (DefiLlama)'!$H$13*100+_xlfn.NORM.S.INV(RAND())*'Data (DefiLlama)'!$K$13*$C$6</f>
        <v>5.0746200829156152</v>
      </c>
      <c r="J237" s="172">
        <f ca="1">C237*'Allocation - Base'!$H$6+D237*'Allocation - Base'!$H$7+E237*'Allocation - Base'!$H$8+F237*'Allocation - Base'!$H$9+G237*'Allocation - Base'!$H$10+H237*'Allocation - Base'!$H$11+I237*'Allocation - Base'!$H$12</f>
        <v>4.6963192148381676</v>
      </c>
      <c r="K237" s="172">
        <f t="shared" ca="1" si="10"/>
        <v>0</v>
      </c>
      <c r="L237" s="172">
        <f t="shared" ca="1" si="11"/>
        <v>4.596319214838168</v>
      </c>
      <c r="M237" s="172">
        <f t="shared" ca="1" si="12"/>
        <v>4.596319214838168</v>
      </c>
      <c r="N237" s="172"/>
    </row>
    <row r="238" spans="2:14" x14ac:dyDescent="0.25">
      <c r="B238" s="164">
        <v>206</v>
      </c>
      <c r="C238" s="172">
        <f ca="1">'Data (DefiLlama)'!$H$7*100+_xlfn.NORM.S.INV(RAND())*'Data (DefiLlama)'!$K$7*$C$6</f>
        <v>4.4509060598823247</v>
      </c>
      <c r="D238" s="172">
        <f ca="1">'Data (DefiLlama)'!$H$8*100+_xlfn.NORM.S.INV(RAND())*'Data (DefiLlama)'!$K$8*$C$6</f>
        <v>4.8337557849957715</v>
      </c>
      <c r="E238" s="172">
        <f ca="1">'Data (DefiLlama)'!$H$9*100+_xlfn.NORM.S.INV(RAND())*'Data (DefiLlama)'!$K$9*$C$6</f>
        <v>4.5356115124146221</v>
      </c>
      <c r="F238" s="172">
        <f ca="1">'Data (DefiLlama)'!$H$10*100+_xlfn.NORM.S.INV(RAND())*'Data (DefiLlama)'!$K$10*$C$6</f>
        <v>3.1924565842630312</v>
      </c>
      <c r="G238" s="172">
        <f ca="1">'Data (DefiLlama)'!$H$11*100+_xlfn.NORM.S.INV(RAND())*'Data (DefiLlama)'!$K$11*$C$6</f>
        <v>1.9444908527021992E-2</v>
      </c>
      <c r="H238" s="172">
        <f ca="1">'Data (DefiLlama)'!$H$12*100+_xlfn.NORM.S.INV(RAND())*'Data (DefiLlama)'!$K$12*$C$6</f>
        <v>3.0375087923284503</v>
      </c>
      <c r="I238" s="175">
        <f ca="1">'Data (DefiLlama)'!$H$13*100+_xlfn.NORM.S.INV(RAND())*'Data (DefiLlama)'!$K$13*$C$6</f>
        <v>5.1392746438604826</v>
      </c>
      <c r="J238" s="172">
        <f ca="1">C238*'Allocation - Base'!$H$6+D238*'Allocation - Base'!$H$7+E238*'Allocation - Base'!$H$8+F238*'Allocation - Base'!$H$9+G238*'Allocation - Base'!$H$10+H238*'Allocation - Base'!$H$11+I238*'Allocation - Base'!$H$12</f>
        <v>4.134212206592915</v>
      </c>
      <c r="K238" s="172">
        <f t="shared" ca="1" si="10"/>
        <v>0</v>
      </c>
      <c r="L238" s="172">
        <f t="shared" ca="1" si="11"/>
        <v>4.0342122065929154</v>
      </c>
      <c r="M238" s="172">
        <f t="shared" ca="1" si="12"/>
        <v>4.0342122065929154</v>
      </c>
      <c r="N238" s="172"/>
    </row>
    <row r="239" spans="2:14" x14ac:dyDescent="0.25">
      <c r="B239" s="164">
        <v>207</v>
      </c>
      <c r="C239" s="172">
        <f ca="1">'Data (DefiLlama)'!$H$7*100+_xlfn.NORM.S.INV(RAND())*'Data (DefiLlama)'!$K$7*$C$6</f>
        <v>4.2483228367672483</v>
      </c>
      <c r="D239" s="172">
        <f ca="1">'Data (DefiLlama)'!$H$8*100+_xlfn.NORM.S.INV(RAND())*'Data (DefiLlama)'!$K$8*$C$6</f>
        <v>4.8250401459317454</v>
      </c>
      <c r="E239" s="172">
        <f ca="1">'Data (DefiLlama)'!$H$9*100+_xlfn.NORM.S.INV(RAND())*'Data (DefiLlama)'!$K$9*$C$6</f>
        <v>4.5195777110624986</v>
      </c>
      <c r="F239" s="172">
        <f ca="1">'Data (DefiLlama)'!$H$10*100+_xlfn.NORM.S.INV(RAND())*'Data (DefiLlama)'!$K$10*$C$6</f>
        <v>3.4506676891124126</v>
      </c>
      <c r="G239" s="172">
        <f ca="1">'Data (DefiLlama)'!$H$11*100+_xlfn.NORM.S.INV(RAND())*'Data (DefiLlama)'!$K$11*$C$6</f>
        <v>-9.1922254854415131E-2</v>
      </c>
      <c r="H239" s="172">
        <f ca="1">'Data (DefiLlama)'!$H$12*100+_xlfn.NORM.S.INV(RAND())*'Data (DefiLlama)'!$K$12*$C$6</f>
        <v>4.0802628368802951</v>
      </c>
      <c r="I239" s="175">
        <f ca="1">'Data (DefiLlama)'!$H$13*100+_xlfn.NORM.S.INV(RAND())*'Data (DefiLlama)'!$K$13*$C$6</f>
        <v>6.8683862121681063</v>
      </c>
      <c r="J239" s="172">
        <f ca="1">C239*'Allocation - Base'!$H$6+D239*'Allocation - Base'!$H$7+E239*'Allocation - Base'!$H$8+F239*'Allocation - Base'!$H$9+G239*'Allocation - Base'!$H$10+H239*'Allocation - Base'!$H$11+I239*'Allocation - Base'!$H$12</f>
        <v>4.2180946280680587</v>
      </c>
      <c r="K239" s="172">
        <f t="shared" ca="1" si="10"/>
        <v>0.35784207202137952</v>
      </c>
      <c r="L239" s="172">
        <f t="shared" ca="1" si="11"/>
        <v>3.7602525560466793</v>
      </c>
      <c r="M239" s="172">
        <f t="shared" ca="1" si="12"/>
        <v>4.118094628068059</v>
      </c>
      <c r="N239" s="172"/>
    </row>
    <row r="240" spans="2:14" x14ac:dyDescent="0.25">
      <c r="B240" s="164">
        <v>208</v>
      </c>
      <c r="C240" s="172">
        <f ca="1">'Data (DefiLlama)'!$H$7*100+_xlfn.NORM.S.INV(RAND())*'Data (DefiLlama)'!$K$7*$C$6</f>
        <v>4.4739388815443615</v>
      </c>
      <c r="D240" s="172">
        <f ca="1">'Data (DefiLlama)'!$H$8*100+_xlfn.NORM.S.INV(RAND())*'Data (DefiLlama)'!$K$8*$C$6</f>
        <v>4.5876028280320691</v>
      </c>
      <c r="E240" s="172">
        <f ca="1">'Data (DefiLlama)'!$H$9*100+_xlfn.NORM.S.INV(RAND())*'Data (DefiLlama)'!$K$9*$C$6</f>
        <v>3.986346555689666</v>
      </c>
      <c r="F240" s="172">
        <f ca="1">'Data (DefiLlama)'!$H$10*100+_xlfn.NORM.S.INV(RAND())*'Data (DefiLlama)'!$K$10*$C$6</f>
        <v>2.6154214599650949</v>
      </c>
      <c r="G240" s="172">
        <f ca="1">'Data (DefiLlama)'!$H$11*100+_xlfn.NORM.S.INV(RAND())*'Data (DefiLlama)'!$K$11*$C$6</f>
        <v>0.23546519501091745</v>
      </c>
      <c r="H240" s="172">
        <f ca="1">'Data (DefiLlama)'!$H$12*100+_xlfn.NORM.S.INV(RAND())*'Data (DefiLlama)'!$K$12*$C$6</f>
        <v>5.2301091253493688</v>
      </c>
      <c r="I240" s="175">
        <f ca="1">'Data (DefiLlama)'!$H$13*100+_xlfn.NORM.S.INV(RAND())*'Data (DefiLlama)'!$K$13*$C$6</f>
        <v>5.1465097781789551</v>
      </c>
      <c r="J240" s="172">
        <f ca="1">C240*'Allocation - Base'!$H$6+D240*'Allocation - Base'!$H$7+E240*'Allocation - Base'!$H$8+F240*'Allocation - Base'!$H$9+G240*'Allocation - Base'!$H$10+H240*'Allocation - Base'!$H$11+I240*'Allocation - Base'!$H$12</f>
        <v>4.2819586389466933</v>
      </c>
      <c r="K240" s="172">
        <f t="shared" ca="1" si="10"/>
        <v>0</v>
      </c>
      <c r="L240" s="172">
        <f t="shared" ca="1" si="11"/>
        <v>4.1819586389466936</v>
      </c>
      <c r="M240" s="172">
        <f t="shared" ca="1" si="12"/>
        <v>4.1819586389466936</v>
      </c>
      <c r="N240" s="172"/>
    </row>
    <row r="241" spans="2:14" x14ac:dyDescent="0.25">
      <c r="B241" s="164">
        <v>209</v>
      </c>
      <c r="C241" s="172">
        <f ca="1">'Data (DefiLlama)'!$H$7*100+_xlfn.NORM.S.INV(RAND())*'Data (DefiLlama)'!$K$7*$C$6</f>
        <v>4.4084835533745528</v>
      </c>
      <c r="D241" s="172">
        <f ca="1">'Data (DefiLlama)'!$H$8*100+_xlfn.NORM.S.INV(RAND())*'Data (DefiLlama)'!$K$8*$C$6</f>
        <v>5.6776761715389279</v>
      </c>
      <c r="E241" s="172">
        <f ca="1">'Data (DefiLlama)'!$H$9*100+_xlfn.NORM.S.INV(RAND())*'Data (DefiLlama)'!$K$9*$C$6</f>
        <v>4.4294477446569962</v>
      </c>
      <c r="F241" s="172">
        <f ca="1">'Data (DefiLlama)'!$H$10*100+_xlfn.NORM.S.INV(RAND())*'Data (DefiLlama)'!$K$10*$C$6</f>
        <v>2.8710840319905113</v>
      </c>
      <c r="G241" s="172">
        <f ca="1">'Data (DefiLlama)'!$H$11*100+_xlfn.NORM.S.INV(RAND())*'Data (DefiLlama)'!$K$11*$C$6</f>
        <v>7.7530578875618511E-2</v>
      </c>
      <c r="H241" s="172">
        <f ca="1">'Data (DefiLlama)'!$H$12*100+_xlfn.NORM.S.INV(RAND())*'Data (DefiLlama)'!$K$12*$C$6</f>
        <v>5.1976672005217441</v>
      </c>
      <c r="I241" s="175">
        <f ca="1">'Data (DefiLlama)'!$H$13*100+_xlfn.NORM.S.INV(RAND())*'Data (DefiLlama)'!$K$13*$C$6</f>
        <v>5.3226334608723791</v>
      </c>
      <c r="J241" s="172">
        <f ca="1">C241*'Allocation - Base'!$H$6+D241*'Allocation - Base'!$H$7+E241*'Allocation - Base'!$H$8+F241*'Allocation - Base'!$H$9+G241*'Allocation - Base'!$H$10+H241*'Allocation - Base'!$H$11+I241*'Allocation - Base'!$H$12</f>
        <v>4.6328526540833899</v>
      </c>
      <c r="K241" s="172">
        <f t="shared" ca="1" si="10"/>
        <v>0</v>
      </c>
      <c r="L241" s="172">
        <f t="shared" ca="1" si="11"/>
        <v>4.5328526540833902</v>
      </c>
      <c r="M241" s="172">
        <f t="shared" ca="1" si="12"/>
        <v>4.5328526540833902</v>
      </c>
      <c r="N241" s="172"/>
    </row>
    <row r="242" spans="2:14" x14ac:dyDescent="0.25">
      <c r="B242" s="164">
        <v>210</v>
      </c>
      <c r="C242" s="172">
        <f ca="1">'Data (DefiLlama)'!$H$7*100+_xlfn.NORM.S.INV(RAND())*'Data (DefiLlama)'!$K$7*$C$6</f>
        <v>4.3300203572381486</v>
      </c>
      <c r="D242" s="172">
        <f ca="1">'Data (DefiLlama)'!$H$8*100+_xlfn.NORM.S.INV(RAND())*'Data (DefiLlama)'!$K$8*$C$6</f>
        <v>5.097418146147505</v>
      </c>
      <c r="E242" s="172">
        <f ca="1">'Data (DefiLlama)'!$H$9*100+_xlfn.NORM.S.INV(RAND())*'Data (DefiLlama)'!$K$9*$C$6</f>
        <v>4.4798399412876293</v>
      </c>
      <c r="F242" s="172">
        <f ca="1">'Data (DefiLlama)'!$H$10*100+_xlfn.NORM.S.INV(RAND())*'Data (DefiLlama)'!$K$10*$C$6</f>
        <v>3.3640650304520192</v>
      </c>
      <c r="G242" s="172">
        <f ca="1">'Data (DefiLlama)'!$H$11*100+_xlfn.NORM.S.INV(RAND())*'Data (DefiLlama)'!$K$11*$C$6</f>
        <v>0.22624017095984014</v>
      </c>
      <c r="H242" s="172">
        <f ca="1">'Data (DefiLlama)'!$H$12*100+_xlfn.NORM.S.INV(RAND())*'Data (DefiLlama)'!$K$12*$C$6</f>
        <v>4.3861244122822542</v>
      </c>
      <c r="I242" s="175">
        <f ca="1">'Data (DefiLlama)'!$H$13*100+_xlfn.NORM.S.INV(RAND())*'Data (DefiLlama)'!$K$13*$C$6</f>
        <v>3.850108710994562</v>
      </c>
      <c r="J242" s="172">
        <f ca="1">C242*'Allocation - Base'!$H$6+D242*'Allocation - Base'!$H$7+E242*'Allocation - Base'!$H$8+F242*'Allocation - Base'!$H$9+G242*'Allocation - Base'!$H$10+H242*'Allocation - Base'!$H$11+I242*'Allocation - Base'!$H$12</f>
        <v>4.3625512994205575</v>
      </c>
      <c r="K242" s="172">
        <f t="shared" ca="1" si="10"/>
        <v>0</v>
      </c>
      <c r="L242" s="172">
        <f t="shared" ca="1" si="11"/>
        <v>4.2625512994205579</v>
      </c>
      <c r="M242" s="172">
        <f t="shared" ca="1" si="12"/>
        <v>4.2625512994205579</v>
      </c>
      <c r="N242" s="172"/>
    </row>
    <row r="243" spans="2:14" x14ac:dyDescent="0.25">
      <c r="B243" s="164">
        <v>211</v>
      </c>
      <c r="C243" s="172">
        <f ca="1">'Data (DefiLlama)'!$H$7*100+_xlfn.NORM.S.INV(RAND())*'Data (DefiLlama)'!$K$7*$C$6</f>
        <v>4.4517850543449757</v>
      </c>
      <c r="D243" s="172">
        <f ca="1">'Data (DefiLlama)'!$H$8*100+_xlfn.NORM.S.INV(RAND())*'Data (DefiLlama)'!$K$8*$C$6</f>
        <v>5.6958981576863419</v>
      </c>
      <c r="E243" s="172">
        <f ca="1">'Data (DefiLlama)'!$H$9*100+_xlfn.NORM.S.INV(RAND())*'Data (DefiLlama)'!$K$9*$C$6</f>
        <v>3.7841400728101311</v>
      </c>
      <c r="F243" s="172">
        <f ca="1">'Data (DefiLlama)'!$H$10*100+_xlfn.NORM.S.INV(RAND())*'Data (DefiLlama)'!$K$10*$C$6</f>
        <v>3.7097671154924829</v>
      </c>
      <c r="G243" s="172">
        <f ca="1">'Data (DefiLlama)'!$H$11*100+_xlfn.NORM.S.INV(RAND())*'Data (DefiLlama)'!$K$11*$C$6</f>
        <v>0.11517653443876745</v>
      </c>
      <c r="H243" s="172">
        <f ca="1">'Data (DefiLlama)'!$H$12*100+_xlfn.NORM.S.INV(RAND())*'Data (DefiLlama)'!$K$12*$C$6</f>
        <v>3.6766163627549697</v>
      </c>
      <c r="I243" s="175">
        <f ca="1">'Data (DefiLlama)'!$H$13*100+_xlfn.NORM.S.INV(RAND())*'Data (DefiLlama)'!$K$13*$C$6</f>
        <v>5.4117429163214226</v>
      </c>
      <c r="J243" s="172">
        <f ca="1">C243*'Allocation - Base'!$H$6+D243*'Allocation - Base'!$H$7+E243*'Allocation - Base'!$H$8+F243*'Allocation - Base'!$H$9+G243*'Allocation - Base'!$H$10+H243*'Allocation - Base'!$H$11+I243*'Allocation - Base'!$H$12</f>
        <v>4.262796355062795</v>
      </c>
      <c r="K243" s="172">
        <f t="shared" ca="1" si="10"/>
        <v>0</v>
      </c>
      <c r="L243" s="172">
        <f t="shared" ca="1" si="11"/>
        <v>4.1627963550627953</v>
      </c>
      <c r="M243" s="172">
        <f t="shared" ca="1" si="12"/>
        <v>4.1627963550627953</v>
      </c>
      <c r="N243" s="172"/>
    </row>
    <row r="244" spans="2:14" x14ac:dyDescent="0.25">
      <c r="B244" s="164">
        <v>212</v>
      </c>
      <c r="C244" s="172">
        <f ca="1">'Data (DefiLlama)'!$H$7*100+_xlfn.NORM.S.INV(RAND())*'Data (DefiLlama)'!$K$7*$C$6</f>
        <v>4.3734427753228573</v>
      </c>
      <c r="D244" s="172">
        <f ca="1">'Data (DefiLlama)'!$H$8*100+_xlfn.NORM.S.INV(RAND())*'Data (DefiLlama)'!$K$8*$C$6</f>
        <v>5.2715359336560965</v>
      </c>
      <c r="E244" s="172">
        <f ca="1">'Data (DefiLlama)'!$H$9*100+_xlfn.NORM.S.INV(RAND())*'Data (DefiLlama)'!$K$9*$C$6</f>
        <v>4.0360959133829866</v>
      </c>
      <c r="F244" s="172">
        <f ca="1">'Data (DefiLlama)'!$H$10*100+_xlfn.NORM.S.INV(RAND())*'Data (DefiLlama)'!$K$10*$C$6</f>
        <v>3.8481340316487533</v>
      </c>
      <c r="G244" s="172">
        <f ca="1">'Data (DefiLlama)'!$H$11*100+_xlfn.NORM.S.INV(RAND())*'Data (DefiLlama)'!$K$11*$C$6</f>
        <v>-0.21968889554837367</v>
      </c>
      <c r="H244" s="172">
        <f ca="1">'Data (DefiLlama)'!$H$12*100+_xlfn.NORM.S.INV(RAND())*'Data (DefiLlama)'!$K$12*$C$6</f>
        <v>5.6922824934965455</v>
      </c>
      <c r="I244" s="175">
        <f ca="1">'Data (DefiLlama)'!$H$13*100+_xlfn.NORM.S.INV(RAND())*'Data (DefiLlama)'!$K$13*$C$6</f>
        <v>6.1073586749013762</v>
      </c>
      <c r="J244" s="172">
        <f ca="1">C244*'Allocation - Base'!$H$6+D244*'Allocation - Base'!$H$7+E244*'Allocation - Base'!$H$8+F244*'Allocation - Base'!$H$9+G244*'Allocation - Base'!$H$10+H244*'Allocation - Base'!$H$11+I244*'Allocation - Base'!$H$12</f>
        <v>4.4817987236036911</v>
      </c>
      <c r="K244" s="172">
        <f t="shared" ca="1" si="10"/>
        <v>0</v>
      </c>
      <c r="L244" s="172">
        <f t="shared" ca="1" si="11"/>
        <v>4.3817987236036915</v>
      </c>
      <c r="M244" s="172">
        <f t="shared" ca="1" si="12"/>
        <v>4.3817987236036915</v>
      </c>
      <c r="N244" s="172"/>
    </row>
    <row r="245" spans="2:14" x14ac:dyDescent="0.25">
      <c r="B245" s="164">
        <v>213</v>
      </c>
      <c r="C245" s="172">
        <f ca="1">'Data (DefiLlama)'!$H$7*100+_xlfn.NORM.S.INV(RAND())*'Data (DefiLlama)'!$K$7*$C$6</f>
        <v>4.4171811991611687</v>
      </c>
      <c r="D245" s="172">
        <f ca="1">'Data (DefiLlama)'!$H$8*100+_xlfn.NORM.S.INV(RAND())*'Data (DefiLlama)'!$K$8*$C$6</f>
        <v>3.6406184119802791</v>
      </c>
      <c r="E245" s="172">
        <f ca="1">'Data (DefiLlama)'!$H$9*100+_xlfn.NORM.S.INV(RAND())*'Data (DefiLlama)'!$K$9*$C$6</f>
        <v>4.421017804807561</v>
      </c>
      <c r="F245" s="172">
        <f ca="1">'Data (DefiLlama)'!$H$10*100+_xlfn.NORM.S.INV(RAND())*'Data (DefiLlama)'!$K$10*$C$6</f>
        <v>3.4022783715222067</v>
      </c>
      <c r="G245" s="172">
        <f ca="1">'Data (DefiLlama)'!$H$11*100+_xlfn.NORM.S.INV(RAND())*'Data (DefiLlama)'!$K$11*$C$6</f>
        <v>-0.57176763364751448</v>
      </c>
      <c r="H245" s="172">
        <f ca="1">'Data (DefiLlama)'!$H$12*100+_xlfn.NORM.S.INV(RAND())*'Data (DefiLlama)'!$K$12*$C$6</f>
        <v>5.3746980270739009</v>
      </c>
      <c r="I245" s="175">
        <f ca="1">'Data (DefiLlama)'!$H$13*100+_xlfn.NORM.S.INV(RAND())*'Data (DefiLlama)'!$K$13*$C$6</f>
        <v>5.5636970879394809</v>
      </c>
      <c r="J245" s="172">
        <f ca="1">C245*'Allocation - Base'!$H$6+D245*'Allocation - Base'!$H$7+E245*'Allocation - Base'!$H$8+F245*'Allocation - Base'!$H$9+G245*'Allocation - Base'!$H$10+H245*'Allocation - Base'!$H$11+I245*'Allocation - Base'!$H$12</f>
        <v>4.11817973632402</v>
      </c>
      <c r="K245" s="172">
        <f t="shared" ca="1" si="10"/>
        <v>0</v>
      </c>
      <c r="L245" s="172">
        <f t="shared" ca="1" si="11"/>
        <v>4.0181797363240204</v>
      </c>
      <c r="M245" s="172">
        <f t="shared" ca="1" si="12"/>
        <v>4.0181797363240204</v>
      </c>
      <c r="N245" s="172"/>
    </row>
    <row r="246" spans="2:14" x14ac:dyDescent="0.25">
      <c r="B246" s="164">
        <v>214</v>
      </c>
      <c r="C246" s="172">
        <f ca="1">'Data (DefiLlama)'!$H$7*100+_xlfn.NORM.S.INV(RAND())*'Data (DefiLlama)'!$K$7*$C$6</f>
        <v>4.2925154484839299</v>
      </c>
      <c r="D246" s="172">
        <f ca="1">'Data (DefiLlama)'!$H$8*100+_xlfn.NORM.S.INV(RAND())*'Data (DefiLlama)'!$K$8*$C$6</f>
        <v>5.7117333133839576</v>
      </c>
      <c r="E246" s="172">
        <f ca="1">'Data (DefiLlama)'!$H$9*100+_xlfn.NORM.S.INV(RAND())*'Data (DefiLlama)'!$K$9*$C$6</f>
        <v>5.200306823205235</v>
      </c>
      <c r="F246" s="172">
        <f ca="1">'Data (DefiLlama)'!$H$10*100+_xlfn.NORM.S.INV(RAND())*'Data (DefiLlama)'!$K$10*$C$6</f>
        <v>3.3038775778126261</v>
      </c>
      <c r="G246" s="172">
        <f ca="1">'Data (DefiLlama)'!$H$11*100+_xlfn.NORM.S.INV(RAND())*'Data (DefiLlama)'!$K$11*$C$6</f>
        <v>6.0595043408589025E-2</v>
      </c>
      <c r="H246" s="172">
        <f ca="1">'Data (DefiLlama)'!$H$12*100+_xlfn.NORM.S.INV(RAND())*'Data (DefiLlama)'!$K$12*$C$6</f>
        <v>3.4943719877249864</v>
      </c>
      <c r="I246" s="175">
        <f ca="1">'Data (DefiLlama)'!$H$13*100+_xlfn.NORM.S.INV(RAND())*'Data (DefiLlama)'!$K$13*$C$6</f>
        <v>8.8260176240221035</v>
      </c>
      <c r="J246" s="172">
        <f ca="1">C246*'Allocation - Base'!$H$6+D246*'Allocation - Base'!$H$7+E246*'Allocation - Base'!$H$8+F246*'Allocation - Base'!$H$9+G246*'Allocation - Base'!$H$10+H246*'Allocation - Base'!$H$11+I246*'Allocation - Base'!$H$12</f>
        <v>4.5429502190216553</v>
      </c>
      <c r="K246" s="172">
        <f t="shared" ca="1" si="10"/>
        <v>3.150973409688504</v>
      </c>
      <c r="L246" s="172">
        <f t="shared" ca="1" si="11"/>
        <v>1.2919768093331516</v>
      </c>
      <c r="M246" s="172">
        <f t="shared" ca="1" si="12"/>
        <v>4.4429502190216557</v>
      </c>
      <c r="N246" s="172"/>
    </row>
    <row r="247" spans="2:14" x14ac:dyDescent="0.25">
      <c r="B247" s="164">
        <v>215</v>
      </c>
      <c r="C247" s="172">
        <f ca="1">'Data (DefiLlama)'!$H$7*100+_xlfn.NORM.S.INV(RAND())*'Data (DefiLlama)'!$K$7*$C$6</f>
        <v>4.4091823569798176</v>
      </c>
      <c r="D247" s="172">
        <f ca="1">'Data (DefiLlama)'!$H$8*100+_xlfn.NORM.S.INV(RAND())*'Data (DefiLlama)'!$K$8*$C$6</f>
        <v>5.5997773365762482</v>
      </c>
      <c r="E247" s="172">
        <f ca="1">'Data (DefiLlama)'!$H$9*100+_xlfn.NORM.S.INV(RAND())*'Data (DefiLlama)'!$K$9*$C$6</f>
        <v>4.7524053306239029</v>
      </c>
      <c r="F247" s="172">
        <f ca="1">'Data (DefiLlama)'!$H$10*100+_xlfn.NORM.S.INV(RAND())*'Data (DefiLlama)'!$K$10*$C$6</f>
        <v>3.5974132793879194</v>
      </c>
      <c r="G247" s="172">
        <f ca="1">'Data (DefiLlama)'!$H$11*100+_xlfn.NORM.S.INV(RAND())*'Data (DefiLlama)'!$K$11*$C$6</f>
        <v>-0.19283474027880709</v>
      </c>
      <c r="H247" s="172">
        <f ca="1">'Data (DefiLlama)'!$H$12*100+_xlfn.NORM.S.INV(RAND())*'Data (DefiLlama)'!$K$12*$C$6</f>
        <v>3.0616200954544182</v>
      </c>
      <c r="I247" s="175">
        <f ca="1">'Data (DefiLlama)'!$H$13*100+_xlfn.NORM.S.INV(RAND())*'Data (DefiLlama)'!$K$13*$C$6</f>
        <v>4.3647765675708552</v>
      </c>
      <c r="J247" s="172">
        <f ca="1">C247*'Allocation - Base'!$H$6+D247*'Allocation - Base'!$H$7+E247*'Allocation - Base'!$H$8+F247*'Allocation - Base'!$H$9+G247*'Allocation - Base'!$H$10+H247*'Allocation - Base'!$H$11+I247*'Allocation - Base'!$H$12</f>
        <v>4.3604016511982051</v>
      </c>
      <c r="K247" s="172">
        <f t="shared" ca="1" si="10"/>
        <v>0</v>
      </c>
      <c r="L247" s="172">
        <f t="shared" ca="1" si="11"/>
        <v>4.2604016511982055</v>
      </c>
      <c r="M247" s="172">
        <f t="shared" ca="1" si="12"/>
        <v>4.2604016511982055</v>
      </c>
      <c r="N247" s="172"/>
    </row>
    <row r="248" spans="2:14" x14ac:dyDescent="0.25">
      <c r="B248" s="164">
        <v>216</v>
      </c>
      <c r="C248" s="172">
        <f ca="1">'Data (DefiLlama)'!$H$7*100+_xlfn.NORM.S.INV(RAND())*'Data (DefiLlama)'!$K$7*$C$6</f>
        <v>4.0726600308133367</v>
      </c>
      <c r="D248" s="172">
        <f ca="1">'Data (DefiLlama)'!$H$8*100+_xlfn.NORM.S.INV(RAND())*'Data (DefiLlama)'!$K$8*$C$6</f>
        <v>2.9773713404021924</v>
      </c>
      <c r="E248" s="172">
        <f ca="1">'Data (DefiLlama)'!$H$9*100+_xlfn.NORM.S.INV(RAND())*'Data (DefiLlama)'!$K$9*$C$6</f>
        <v>3.8278740777009537</v>
      </c>
      <c r="F248" s="172">
        <f ca="1">'Data (DefiLlama)'!$H$10*100+_xlfn.NORM.S.INV(RAND())*'Data (DefiLlama)'!$K$10*$C$6</f>
        <v>2.828589002552703</v>
      </c>
      <c r="G248" s="172">
        <f ca="1">'Data (DefiLlama)'!$H$11*100+_xlfn.NORM.S.INV(RAND())*'Data (DefiLlama)'!$K$11*$C$6</f>
        <v>5.689059920665146E-2</v>
      </c>
      <c r="H248" s="172">
        <f ca="1">'Data (DefiLlama)'!$H$12*100+_xlfn.NORM.S.INV(RAND())*'Data (DefiLlama)'!$K$12*$C$6</f>
        <v>3.1260986958619816</v>
      </c>
      <c r="I248" s="175">
        <f ca="1">'Data (DefiLlama)'!$H$13*100+_xlfn.NORM.S.INV(RAND())*'Data (DefiLlama)'!$K$13*$C$6</f>
        <v>4.5394256767748802</v>
      </c>
      <c r="J248" s="172">
        <f ca="1">C248*'Allocation - Base'!$H$6+D248*'Allocation - Base'!$H$7+E248*'Allocation - Base'!$H$8+F248*'Allocation - Base'!$H$9+G248*'Allocation - Base'!$H$10+H248*'Allocation - Base'!$H$11+I248*'Allocation - Base'!$H$12</f>
        <v>3.3948686981094176</v>
      </c>
      <c r="K248" s="172">
        <f t="shared" ca="1" si="10"/>
        <v>0</v>
      </c>
      <c r="L248" s="172">
        <f t="shared" ca="1" si="11"/>
        <v>3.2948686981094175</v>
      </c>
      <c r="M248" s="172">
        <f t="shared" ca="1" si="12"/>
        <v>3.2948686981094175</v>
      </c>
      <c r="N248" s="172"/>
    </row>
    <row r="249" spans="2:14" x14ac:dyDescent="0.25">
      <c r="B249" s="164">
        <v>217</v>
      </c>
      <c r="C249" s="172">
        <f ca="1">'Data (DefiLlama)'!$H$7*100+_xlfn.NORM.S.INV(RAND())*'Data (DefiLlama)'!$K$7*$C$6</f>
        <v>3.8420095917939729</v>
      </c>
      <c r="D249" s="172">
        <f ca="1">'Data (DefiLlama)'!$H$8*100+_xlfn.NORM.S.INV(RAND())*'Data (DefiLlama)'!$K$8*$C$6</f>
        <v>5.2205583533327591</v>
      </c>
      <c r="E249" s="172">
        <f ca="1">'Data (DefiLlama)'!$H$9*100+_xlfn.NORM.S.INV(RAND())*'Data (DefiLlama)'!$K$9*$C$6</f>
        <v>4.4358550375153483</v>
      </c>
      <c r="F249" s="172">
        <f ca="1">'Data (DefiLlama)'!$H$10*100+_xlfn.NORM.S.INV(RAND())*'Data (DefiLlama)'!$K$10*$C$6</f>
        <v>3.1266201122087081</v>
      </c>
      <c r="G249" s="172">
        <f ca="1">'Data (DefiLlama)'!$H$11*100+_xlfn.NORM.S.INV(RAND())*'Data (DefiLlama)'!$K$11*$C$6</f>
        <v>-0.88470147272727273</v>
      </c>
      <c r="H249" s="172">
        <f ca="1">'Data (DefiLlama)'!$H$12*100+_xlfn.NORM.S.INV(RAND())*'Data (DefiLlama)'!$K$12*$C$6</f>
        <v>4.4432589542020331</v>
      </c>
      <c r="I249" s="175">
        <f ca="1">'Data (DefiLlama)'!$H$13*100+_xlfn.NORM.S.INV(RAND())*'Data (DefiLlama)'!$K$13*$C$6</f>
        <v>4.6344671036412439</v>
      </c>
      <c r="J249" s="172">
        <f ca="1">C249*'Allocation - Base'!$H$6+D249*'Allocation - Base'!$H$7+E249*'Allocation - Base'!$H$8+F249*'Allocation - Base'!$H$9+G249*'Allocation - Base'!$H$10+H249*'Allocation - Base'!$H$11+I249*'Allocation - Base'!$H$12</f>
        <v>4.1889599947441596</v>
      </c>
      <c r="K249" s="172">
        <f t="shared" ca="1" si="10"/>
        <v>0</v>
      </c>
      <c r="L249" s="172">
        <f t="shared" ca="1" si="11"/>
        <v>4.0889599947441599</v>
      </c>
      <c r="M249" s="172">
        <f t="shared" ca="1" si="12"/>
        <v>4.0889599947441599</v>
      </c>
      <c r="N249" s="172"/>
    </row>
    <row r="250" spans="2:14" x14ac:dyDescent="0.25">
      <c r="B250" s="164">
        <v>218</v>
      </c>
      <c r="C250" s="172">
        <f ca="1">'Data (DefiLlama)'!$H$7*100+_xlfn.NORM.S.INV(RAND())*'Data (DefiLlama)'!$K$7*$C$6</f>
        <v>4.2837457113679944</v>
      </c>
      <c r="D250" s="172">
        <f ca="1">'Data (DefiLlama)'!$H$8*100+_xlfn.NORM.S.INV(RAND())*'Data (DefiLlama)'!$K$8*$C$6</f>
        <v>4.3308368279669516</v>
      </c>
      <c r="E250" s="172">
        <f ca="1">'Data (DefiLlama)'!$H$9*100+_xlfn.NORM.S.INV(RAND())*'Data (DefiLlama)'!$K$9*$C$6</f>
        <v>4.0982764257040927</v>
      </c>
      <c r="F250" s="172">
        <f ca="1">'Data (DefiLlama)'!$H$10*100+_xlfn.NORM.S.INV(RAND())*'Data (DefiLlama)'!$K$10*$C$6</f>
        <v>2.6837817912222324</v>
      </c>
      <c r="G250" s="172">
        <f ca="1">'Data (DefiLlama)'!$H$11*100+_xlfn.NORM.S.INV(RAND())*'Data (DefiLlama)'!$K$11*$C$6</f>
        <v>-0.47358502415646098</v>
      </c>
      <c r="H250" s="172">
        <f ca="1">'Data (DefiLlama)'!$H$12*100+_xlfn.NORM.S.INV(RAND())*'Data (DefiLlama)'!$K$12*$C$6</f>
        <v>4.0119495325112462</v>
      </c>
      <c r="I250" s="175">
        <f ca="1">'Data (DefiLlama)'!$H$13*100+_xlfn.NORM.S.INV(RAND())*'Data (DefiLlama)'!$K$13*$C$6</f>
        <v>6.6989601238215837</v>
      </c>
      <c r="J250" s="172">
        <f ca="1">C250*'Allocation - Base'!$H$6+D250*'Allocation - Base'!$H$7+E250*'Allocation - Base'!$H$8+F250*'Allocation - Base'!$H$9+G250*'Allocation - Base'!$H$10+H250*'Allocation - Base'!$H$11+I250*'Allocation - Base'!$H$12</f>
        <v>3.9705152054970232</v>
      </c>
      <c r="K250" s="172">
        <f t="shared" ca="1" si="10"/>
        <v>0</v>
      </c>
      <c r="L250" s="172">
        <f t="shared" ca="1" si="11"/>
        <v>3.8705152054970231</v>
      </c>
      <c r="M250" s="172">
        <f t="shared" ca="1" si="12"/>
        <v>3.8705152054970231</v>
      </c>
      <c r="N250" s="172"/>
    </row>
    <row r="251" spans="2:14" x14ac:dyDescent="0.25">
      <c r="B251" s="164">
        <v>219</v>
      </c>
      <c r="C251" s="172">
        <f ca="1">'Data (DefiLlama)'!$H$7*100+_xlfn.NORM.S.INV(RAND())*'Data (DefiLlama)'!$K$7*$C$6</f>
        <v>4.0989585978102046</v>
      </c>
      <c r="D251" s="172">
        <f ca="1">'Data (DefiLlama)'!$H$8*100+_xlfn.NORM.S.INV(RAND())*'Data (DefiLlama)'!$K$8*$C$6</f>
        <v>4.2757805331174508</v>
      </c>
      <c r="E251" s="172">
        <f ca="1">'Data (DefiLlama)'!$H$9*100+_xlfn.NORM.S.INV(RAND())*'Data (DefiLlama)'!$K$9*$C$6</f>
        <v>5.5751327525248024</v>
      </c>
      <c r="F251" s="172">
        <f ca="1">'Data (DefiLlama)'!$H$10*100+_xlfn.NORM.S.INV(RAND())*'Data (DefiLlama)'!$K$10*$C$6</f>
        <v>3.065635177135281</v>
      </c>
      <c r="G251" s="172">
        <f ca="1">'Data (DefiLlama)'!$H$11*100+_xlfn.NORM.S.INV(RAND())*'Data (DefiLlama)'!$K$11*$C$6</f>
        <v>0.1394523062402841</v>
      </c>
      <c r="H251" s="172">
        <f ca="1">'Data (DefiLlama)'!$H$12*100+_xlfn.NORM.S.INV(RAND())*'Data (DefiLlama)'!$K$12*$C$6</f>
        <v>4.906474713099283</v>
      </c>
      <c r="I251" s="175">
        <f ca="1">'Data (DefiLlama)'!$H$13*100+_xlfn.NORM.S.INV(RAND())*'Data (DefiLlama)'!$K$13*$C$6</f>
        <v>5.0580698921865048</v>
      </c>
      <c r="J251" s="172">
        <f ca="1">C251*'Allocation - Base'!$H$6+D251*'Allocation - Base'!$H$7+E251*'Allocation - Base'!$H$8+F251*'Allocation - Base'!$H$9+G251*'Allocation - Base'!$H$10+H251*'Allocation - Base'!$H$11+I251*'Allocation - Base'!$H$12</f>
        <v>4.4353597230305306</v>
      </c>
      <c r="K251" s="172">
        <f t="shared" ca="1" si="10"/>
        <v>0</v>
      </c>
      <c r="L251" s="172">
        <f t="shared" ca="1" si="11"/>
        <v>4.335359723030531</v>
      </c>
      <c r="M251" s="172">
        <f t="shared" ca="1" si="12"/>
        <v>4.335359723030531</v>
      </c>
      <c r="N251" s="172"/>
    </row>
    <row r="252" spans="2:14" x14ac:dyDescent="0.25">
      <c r="B252" s="164">
        <v>220</v>
      </c>
      <c r="C252" s="172">
        <f ca="1">'Data (DefiLlama)'!$H$7*100+_xlfn.NORM.S.INV(RAND())*'Data (DefiLlama)'!$K$7*$C$6</f>
        <v>4.3150385071530604</v>
      </c>
      <c r="D252" s="172">
        <f ca="1">'Data (DefiLlama)'!$H$8*100+_xlfn.NORM.S.INV(RAND())*'Data (DefiLlama)'!$K$8*$C$6</f>
        <v>4.584543829093068</v>
      </c>
      <c r="E252" s="172">
        <f ca="1">'Data (DefiLlama)'!$H$9*100+_xlfn.NORM.S.INV(RAND())*'Data (DefiLlama)'!$K$9*$C$6</f>
        <v>3.8457597873615064</v>
      </c>
      <c r="F252" s="172">
        <f ca="1">'Data (DefiLlama)'!$H$10*100+_xlfn.NORM.S.INV(RAND())*'Data (DefiLlama)'!$K$10*$C$6</f>
        <v>3.7557426227660433</v>
      </c>
      <c r="G252" s="172">
        <f ca="1">'Data (DefiLlama)'!$H$11*100+_xlfn.NORM.S.INV(RAND())*'Data (DefiLlama)'!$K$11*$C$6</f>
        <v>-1.2846257772965544E-2</v>
      </c>
      <c r="H252" s="172">
        <f ca="1">'Data (DefiLlama)'!$H$12*100+_xlfn.NORM.S.INV(RAND())*'Data (DefiLlama)'!$K$12*$C$6</f>
        <v>4.318279743778616</v>
      </c>
      <c r="I252" s="175">
        <f ca="1">'Data (DefiLlama)'!$H$13*100+_xlfn.NORM.S.INV(RAND())*'Data (DefiLlama)'!$K$13*$C$6</f>
        <v>6.0647953447154439</v>
      </c>
      <c r="J252" s="172">
        <f ca="1">C252*'Allocation - Base'!$H$6+D252*'Allocation - Base'!$H$7+E252*'Allocation - Base'!$H$8+F252*'Allocation - Base'!$H$9+G252*'Allocation - Base'!$H$10+H252*'Allocation - Base'!$H$11+I252*'Allocation - Base'!$H$12</f>
        <v>4.0491871049377064</v>
      </c>
      <c r="K252" s="172">
        <f t="shared" ca="1" si="10"/>
        <v>0</v>
      </c>
      <c r="L252" s="172">
        <f t="shared" ca="1" si="11"/>
        <v>3.9491871049377063</v>
      </c>
      <c r="M252" s="172">
        <f t="shared" ca="1" si="12"/>
        <v>3.9491871049377063</v>
      </c>
      <c r="N252" s="172"/>
    </row>
    <row r="253" spans="2:14" x14ac:dyDescent="0.25">
      <c r="B253" s="164">
        <v>221</v>
      </c>
      <c r="C253" s="172">
        <f ca="1">'Data (DefiLlama)'!$H$7*100+_xlfn.NORM.S.INV(RAND())*'Data (DefiLlama)'!$K$7*$C$6</f>
        <v>4.4369148004564245</v>
      </c>
      <c r="D253" s="172">
        <f ca="1">'Data (DefiLlama)'!$H$8*100+_xlfn.NORM.S.INV(RAND())*'Data (DefiLlama)'!$K$8*$C$6</f>
        <v>4.0823612052845064</v>
      </c>
      <c r="E253" s="172">
        <f ca="1">'Data (DefiLlama)'!$H$9*100+_xlfn.NORM.S.INV(RAND())*'Data (DefiLlama)'!$K$9*$C$6</f>
        <v>4.4919420815658304</v>
      </c>
      <c r="F253" s="172">
        <f ca="1">'Data (DefiLlama)'!$H$10*100+_xlfn.NORM.S.INV(RAND())*'Data (DefiLlama)'!$K$10*$C$6</f>
        <v>3.2232347700055728</v>
      </c>
      <c r="G253" s="172">
        <f ca="1">'Data (DefiLlama)'!$H$11*100+_xlfn.NORM.S.INV(RAND())*'Data (DefiLlama)'!$K$11*$C$6</f>
        <v>0.12791214591163449</v>
      </c>
      <c r="H253" s="172">
        <f ca="1">'Data (DefiLlama)'!$H$12*100+_xlfn.NORM.S.INV(RAND())*'Data (DefiLlama)'!$K$12*$C$6</f>
        <v>4.9654733428741533</v>
      </c>
      <c r="I253" s="175">
        <f ca="1">'Data (DefiLlama)'!$H$13*100+_xlfn.NORM.S.INV(RAND())*'Data (DefiLlama)'!$K$13*$C$6</f>
        <v>7.494394260533376</v>
      </c>
      <c r="J253" s="172">
        <f ca="1">C253*'Allocation - Base'!$H$6+D253*'Allocation - Base'!$H$7+E253*'Allocation - Base'!$H$8+F253*'Allocation - Base'!$H$9+G253*'Allocation - Base'!$H$10+H253*'Allocation - Base'!$H$11+I253*'Allocation - Base'!$H$12</f>
        <v>4.2258668705762163</v>
      </c>
      <c r="K253" s="172">
        <f t="shared" ca="1" si="10"/>
        <v>0</v>
      </c>
      <c r="L253" s="172">
        <f t="shared" ca="1" si="11"/>
        <v>4.1258668705762167</v>
      </c>
      <c r="M253" s="172">
        <f t="shared" ca="1" si="12"/>
        <v>4.1258668705762167</v>
      </c>
      <c r="N253" s="172"/>
    </row>
    <row r="254" spans="2:14" x14ac:dyDescent="0.25">
      <c r="B254" s="164">
        <v>222</v>
      </c>
      <c r="C254" s="172">
        <f ca="1">'Data (DefiLlama)'!$H$7*100+_xlfn.NORM.S.INV(RAND())*'Data (DefiLlama)'!$K$7*$C$6</f>
        <v>4.3041503331686153</v>
      </c>
      <c r="D254" s="172">
        <f ca="1">'Data (DefiLlama)'!$H$8*100+_xlfn.NORM.S.INV(RAND())*'Data (DefiLlama)'!$K$8*$C$6</f>
        <v>5.5077529223318082</v>
      </c>
      <c r="E254" s="172">
        <f ca="1">'Data (DefiLlama)'!$H$9*100+_xlfn.NORM.S.INV(RAND())*'Data (DefiLlama)'!$K$9*$C$6</f>
        <v>4.2040514962266684</v>
      </c>
      <c r="F254" s="172">
        <f ca="1">'Data (DefiLlama)'!$H$10*100+_xlfn.NORM.S.INV(RAND())*'Data (DefiLlama)'!$K$10*$C$6</f>
        <v>3.3446421649353701</v>
      </c>
      <c r="G254" s="172">
        <f ca="1">'Data (DefiLlama)'!$H$11*100+_xlfn.NORM.S.INV(RAND())*'Data (DefiLlama)'!$K$11*$C$6</f>
        <v>0.49837666413800924</v>
      </c>
      <c r="H254" s="172">
        <f ca="1">'Data (DefiLlama)'!$H$12*100+_xlfn.NORM.S.INV(RAND())*'Data (DefiLlama)'!$K$12*$C$6</f>
        <v>4.2493519931138835</v>
      </c>
      <c r="I254" s="175">
        <f ca="1">'Data (DefiLlama)'!$H$13*100+_xlfn.NORM.S.INV(RAND())*'Data (DefiLlama)'!$K$13*$C$6</f>
        <v>7.4260232406055069</v>
      </c>
      <c r="J254" s="172">
        <f ca="1">C254*'Allocation - Base'!$H$6+D254*'Allocation - Base'!$H$7+E254*'Allocation - Base'!$H$8+F254*'Allocation - Base'!$H$9+G254*'Allocation - Base'!$H$10+H254*'Allocation - Base'!$H$11+I254*'Allocation - Base'!$H$12</f>
        <v>4.3815178367641865</v>
      </c>
      <c r="K254" s="172">
        <f t="shared" ca="1" si="10"/>
        <v>0</v>
      </c>
      <c r="L254" s="172">
        <f t="shared" ca="1" si="11"/>
        <v>4.2815178367641868</v>
      </c>
      <c r="M254" s="172">
        <f t="shared" ca="1" si="12"/>
        <v>4.2815178367641868</v>
      </c>
      <c r="N254" s="172"/>
    </row>
    <row r="255" spans="2:14" x14ac:dyDescent="0.25">
      <c r="B255" s="164">
        <v>223</v>
      </c>
      <c r="C255" s="172">
        <f ca="1">'Data (DefiLlama)'!$H$7*100+_xlfn.NORM.S.INV(RAND())*'Data (DefiLlama)'!$K$7*$C$6</f>
        <v>3.8445251089989556</v>
      </c>
      <c r="D255" s="172">
        <f ca="1">'Data (DefiLlama)'!$H$8*100+_xlfn.NORM.S.INV(RAND())*'Data (DefiLlama)'!$K$8*$C$6</f>
        <v>4.6027285322112421</v>
      </c>
      <c r="E255" s="172">
        <f ca="1">'Data (DefiLlama)'!$H$9*100+_xlfn.NORM.S.INV(RAND())*'Data (DefiLlama)'!$K$9*$C$6</f>
        <v>4.6789770527567125</v>
      </c>
      <c r="F255" s="172">
        <f ca="1">'Data (DefiLlama)'!$H$10*100+_xlfn.NORM.S.INV(RAND())*'Data (DefiLlama)'!$K$10*$C$6</f>
        <v>2.975902385810028</v>
      </c>
      <c r="G255" s="172">
        <f ca="1">'Data (DefiLlama)'!$H$11*100+_xlfn.NORM.S.INV(RAND())*'Data (DefiLlama)'!$K$11*$C$6</f>
        <v>0.11215939116141446</v>
      </c>
      <c r="H255" s="172">
        <f ca="1">'Data (DefiLlama)'!$H$12*100+_xlfn.NORM.S.INV(RAND())*'Data (DefiLlama)'!$K$12*$C$6</f>
        <v>5.6008782584639576</v>
      </c>
      <c r="I255" s="175">
        <f ca="1">'Data (DefiLlama)'!$H$13*100+_xlfn.NORM.S.INV(RAND())*'Data (DefiLlama)'!$K$13*$C$6</f>
        <v>4.5783951350273213</v>
      </c>
      <c r="J255" s="172">
        <f ca="1">C255*'Allocation - Base'!$H$6+D255*'Allocation - Base'!$H$7+E255*'Allocation - Base'!$H$8+F255*'Allocation - Base'!$H$9+G255*'Allocation - Base'!$H$10+H255*'Allocation - Base'!$H$11+I255*'Allocation - Base'!$H$12</f>
        <v>4.3195236372693397</v>
      </c>
      <c r="K255" s="172">
        <f t="shared" ca="1" si="10"/>
        <v>0</v>
      </c>
      <c r="L255" s="172">
        <f t="shared" ca="1" si="11"/>
        <v>4.2195236372693401</v>
      </c>
      <c r="M255" s="172">
        <f t="shared" ca="1" si="12"/>
        <v>4.2195236372693401</v>
      </c>
      <c r="N255" s="172"/>
    </row>
    <row r="256" spans="2:14" x14ac:dyDescent="0.25">
      <c r="B256" s="164">
        <v>224</v>
      </c>
      <c r="C256" s="172">
        <f ca="1">'Data (DefiLlama)'!$H$7*100+_xlfn.NORM.S.INV(RAND())*'Data (DefiLlama)'!$K$7*$C$6</f>
        <v>4.3138414530833531</v>
      </c>
      <c r="D256" s="172">
        <f ca="1">'Data (DefiLlama)'!$H$8*100+_xlfn.NORM.S.INV(RAND())*'Data (DefiLlama)'!$K$8*$C$6</f>
        <v>5.4835075915364877</v>
      </c>
      <c r="E256" s="172">
        <f ca="1">'Data (DefiLlama)'!$H$9*100+_xlfn.NORM.S.INV(RAND())*'Data (DefiLlama)'!$K$9*$C$6</f>
        <v>4.5079663291881538</v>
      </c>
      <c r="F256" s="172">
        <f ca="1">'Data (DefiLlama)'!$H$10*100+_xlfn.NORM.S.INV(RAND())*'Data (DefiLlama)'!$K$10*$C$6</f>
        <v>3.0302822326790961</v>
      </c>
      <c r="G256" s="172">
        <f ca="1">'Data (DefiLlama)'!$H$11*100+_xlfn.NORM.S.INV(RAND())*'Data (DefiLlama)'!$K$11*$C$6</f>
        <v>1.1925393501123956E-2</v>
      </c>
      <c r="H256" s="172">
        <f ca="1">'Data (DefiLlama)'!$H$12*100+_xlfn.NORM.S.INV(RAND())*'Data (DefiLlama)'!$K$12*$C$6</f>
        <v>5.2090816582013373</v>
      </c>
      <c r="I256" s="175">
        <f ca="1">'Data (DefiLlama)'!$H$13*100+_xlfn.NORM.S.INV(RAND())*'Data (DefiLlama)'!$K$13*$C$6</f>
        <v>3.9807705719333142</v>
      </c>
      <c r="J256" s="172">
        <f ca="1">C256*'Allocation - Base'!$H$6+D256*'Allocation - Base'!$H$7+E256*'Allocation - Base'!$H$8+F256*'Allocation - Base'!$H$9+G256*'Allocation - Base'!$H$10+H256*'Allocation - Base'!$H$11+I256*'Allocation - Base'!$H$12</f>
        <v>4.5739794345114229</v>
      </c>
      <c r="K256" s="172">
        <f t="shared" ca="1" si="10"/>
        <v>0</v>
      </c>
      <c r="L256" s="172">
        <f t="shared" ca="1" si="11"/>
        <v>4.4739794345114232</v>
      </c>
      <c r="M256" s="172">
        <f t="shared" ca="1" si="12"/>
        <v>4.4739794345114232</v>
      </c>
      <c r="N256" s="172"/>
    </row>
    <row r="257" spans="2:14" x14ac:dyDescent="0.25">
      <c r="B257" s="164">
        <v>225</v>
      </c>
      <c r="C257" s="172">
        <f ca="1">'Data (DefiLlama)'!$H$7*100+_xlfn.NORM.S.INV(RAND())*'Data (DefiLlama)'!$K$7*$C$6</f>
        <v>4.1984995438036066</v>
      </c>
      <c r="D257" s="172">
        <f ca="1">'Data (DefiLlama)'!$H$8*100+_xlfn.NORM.S.INV(RAND())*'Data (DefiLlama)'!$K$8*$C$6</f>
        <v>5.0439847743767681</v>
      </c>
      <c r="E257" s="172">
        <f ca="1">'Data (DefiLlama)'!$H$9*100+_xlfn.NORM.S.INV(RAND())*'Data (DefiLlama)'!$K$9*$C$6</f>
        <v>5.0279394496674481</v>
      </c>
      <c r="F257" s="172">
        <f ca="1">'Data (DefiLlama)'!$H$10*100+_xlfn.NORM.S.INV(RAND())*'Data (DefiLlama)'!$K$10*$C$6</f>
        <v>3.4853153726058848</v>
      </c>
      <c r="G257" s="172">
        <f ca="1">'Data (DefiLlama)'!$H$11*100+_xlfn.NORM.S.INV(RAND())*'Data (DefiLlama)'!$K$11*$C$6</f>
        <v>-4.633457295826543E-2</v>
      </c>
      <c r="H257" s="172">
        <f ca="1">'Data (DefiLlama)'!$H$12*100+_xlfn.NORM.S.INV(RAND())*'Data (DefiLlama)'!$K$12*$C$6</f>
        <v>4.7617302144414246</v>
      </c>
      <c r="I257" s="175">
        <f ca="1">'Data (DefiLlama)'!$H$13*100+_xlfn.NORM.S.INV(RAND())*'Data (DefiLlama)'!$K$13*$C$6</f>
        <v>4.6467619621353222</v>
      </c>
      <c r="J257" s="172">
        <f ca="1">C257*'Allocation - Base'!$H$6+D257*'Allocation - Base'!$H$7+E257*'Allocation - Base'!$H$8+F257*'Allocation - Base'!$H$9+G257*'Allocation - Base'!$H$10+H257*'Allocation - Base'!$H$11+I257*'Allocation - Base'!$H$12</f>
        <v>4.4894737226704367</v>
      </c>
      <c r="K257" s="172">
        <f t="shared" ca="1" si="10"/>
        <v>0</v>
      </c>
      <c r="L257" s="172">
        <f t="shared" ca="1" si="11"/>
        <v>4.389473722670437</v>
      </c>
      <c r="M257" s="172">
        <f t="shared" ca="1" si="12"/>
        <v>4.389473722670437</v>
      </c>
      <c r="N257" s="172"/>
    </row>
    <row r="258" spans="2:14" x14ac:dyDescent="0.25">
      <c r="B258" s="164">
        <v>226</v>
      </c>
      <c r="C258" s="172">
        <f ca="1">'Data (DefiLlama)'!$H$7*100+_xlfn.NORM.S.INV(RAND())*'Data (DefiLlama)'!$K$7*$C$6</f>
        <v>4.1066949219941771</v>
      </c>
      <c r="D258" s="172">
        <f ca="1">'Data (DefiLlama)'!$H$8*100+_xlfn.NORM.S.INV(RAND())*'Data (DefiLlama)'!$K$8*$C$6</f>
        <v>4.616106113521421</v>
      </c>
      <c r="E258" s="172">
        <f ca="1">'Data (DefiLlama)'!$H$9*100+_xlfn.NORM.S.INV(RAND())*'Data (DefiLlama)'!$K$9*$C$6</f>
        <v>4.6502944526573264</v>
      </c>
      <c r="F258" s="172">
        <f ca="1">'Data (DefiLlama)'!$H$10*100+_xlfn.NORM.S.INV(RAND())*'Data (DefiLlama)'!$K$10*$C$6</f>
        <v>3.0208802058000988</v>
      </c>
      <c r="G258" s="172">
        <f ca="1">'Data (DefiLlama)'!$H$11*100+_xlfn.NORM.S.INV(RAND())*'Data (DefiLlama)'!$K$11*$C$6</f>
        <v>0.30510445571911243</v>
      </c>
      <c r="H258" s="172">
        <f ca="1">'Data (DefiLlama)'!$H$12*100+_xlfn.NORM.S.INV(RAND())*'Data (DefiLlama)'!$K$12*$C$6</f>
        <v>6.0075998810329532</v>
      </c>
      <c r="I258" s="175">
        <f ca="1">'Data (DefiLlama)'!$H$13*100+_xlfn.NORM.S.INV(RAND())*'Data (DefiLlama)'!$K$13*$C$6</f>
        <v>5.401977962152297</v>
      </c>
      <c r="J258" s="172">
        <f ca="1">C258*'Allocation - Base'!$H$6+D258*'Allocation - Base'!$H$7+E258*'Allocation - Base'!$H$8+F258*'Allocation - Base'!$H$9+G258*'Allocation - Base'!$H$10+H258*'Allocation - Base'!$H$11+I258*'Allocation - Base'!$H$12</f>
        <v>4.4650038230838387</v>
      </c>
      <c r="K258" s="172">
        <f t="shared" ca="1" si="10"/>
        <v>0</v>
      </c>
      <c r="L258" s="172">
        <f t="shared" ca="1" si="11"/>
        <v>4.3650038230838391</v>
      </c>
      <c r="M258" s="172">
        <f t="shared" ca="1" si="12"/>
        <v>4.3650038230838391</v>
      </c>
      <c r="N258" s="172"/>
    </row>
    <row r="259" spans="2:14" x14ac:dyDescent="0.25">
      <c r="B259" s="164">
        <v>227</v>
      </c>
      <c r="C259" s="172">
        <f ca="1">'Data (DefiLlama)'!$H$7*100+_xlfn.NORM.S.INV(RAND())*'Data (DefiLlama)'!$K$7*$C$6</f>
        <v>3.8835447826867284</v>
      </c>
      <c r="D259" s="172">
        <f ca="1">'Data (DefiLlama)'!$H$8*100+_xlfn.NORM.S.INV(RAND())*'Data (DefiLlama)'!$K$8*$C$6</f>
        <v>6.5685998610924408</v>
      </c>
      <c r="E259" s="172">
        <f ca="1">'Data (DefiLlama)'!$H$9*100+_xlfn.NORM.S.INV(RAND())*'Data (DefiLlama)'!$K$9*$C$6</f>
        <v>4.8002649379819067</v>
      </c>
      <c r="F259" s="172">
        <f ca="1">'Data (DefiLlama)'!$H$10*100+_xlfn.NORM.S.INV(RAND())*'Data (DefiLlama)'!$K$10*$C$6</f>
        <v>2.4826103037747753</v>
      </c>
      <c r="G259" s="172">
        <f ca="1">'Data (DefiLlama)'!$H$11*100+_xlfn.NORM.S.INV(RAND())*'Data (DefiLlama)'!$K$11*$C$6</f>
        <v>-0.36116137105781232</v>
      </c>
      <c r="H259" s="172">
        <f ca="1">'Data (DefiLlama)'!$H$12*100+_xlfn.NORM.S.INV(RAND())*'Data (DefiLlama)'!$K$12*$C$6</f>
        <v>5.7293925599412239</v>
      </c>
      <c r="I259" s="175">
        <f ca="1">'Data (DefiLlama)'!$H$13*100+_xlfn.NORM.S.INV(RAND())*'Data (DefiLlama)'!$K$13*$C$6</f>
        <v>3.8241416045979619</v>
      </c>
      <c r="J259" s="172">
        <f ca="1">C259*'Allocation - Base'!$H$6+D259*'Allocation - Base'!$H$7+E259*'Allocation - Base'!$H$8+F259*'Allocation - Base'!$H$9+G259*'Allocation - Base'!$H$10+H259*'Allocation - Base'!$H$11+I259*'Allocation - Base'!$H$12</f>
        <v>4.8486304500128981</v>
      </c>
      <c r="K259" s="172">
        <f t="shared" ca="1" si="10"/>
        <v>0</v>
      </c>
      <c r="L259" s="172">
        <f t="shared" ca="1" si="11"/>
        <v>4.7486304500128984</v>
      </c>
      <c r="M259" s="172">
        <f t="shared" ca="1" si="12"/>
        <v>4.7486304500128984</v>
      </c>
      <c r="N259" s="172"/>
    </row>
    <row r="260" spans="2:14" x14ac:dyDescent="0.25">
      <c r="B260" s="164">
        <v>228</v>
      </c>
      <c r="C260" s="172">
        <f ca="1">'Data (DefiLlama)'!$H$7*100+_xlfn.NORM.S.INV(RAND())*'Data (DefiLlama)'!$K$7*$C$6</f>
        <v>4.1928334893957384</v>
      </c>
      <c r="D260" s="172">
        <f ca="1">'Data (DefiLlama)'!$H$8*100+_xlfn.NORM.S.INV(RAND())*'Data (DefiLlama)'!$K$8*$C$6</f>
        <v>4.4280064416640945</v>
      </c>
      <c r="E260" s="172">
        <f ca="1">'Data (DefiLlama)'!$H$9*100+_xlfn.NORM.S.INV(RAND())*'Data (DefiLlama)'!$K$9*$C$6</f>
        <v>5.062549559402667</v>
      </c>
      <c r="F260" s="172">
        <f ca="1">'Data (DefiLlama)'!$H$10*100+_xlfn.NORM.S.INV(RAND())*'Data (DefiLlama)'!$K$10*$C$6</f>
        <v>4.0020729067996577</v>
      </c>
      <c r="G260" s="172">
        <f ca="1">'Data (DefiLlama)'!$H$11*100+_xlfn.NORM.S.INV(RAND())*'Data (DefiLlama)'!$K$11*$C$6</f>
        <v>0.29527605231393711</v>
      </c>
      <c r="H260" s="172">
        <f ca="1">'Data (DefiLlama)'!$H$12*100+_xlfn.NORM.S.INV(RAND())*'Data (DefiLlama)'!$K$12*$C$6</f>
        <v>4.1156221092142946</v>
      </c>
      <c r="I260" s="175">
        <f ca="1">'Data (DefiLlama)'!$H$13*100+_xlfn.NORM.S.INV(RAND())*'Data (DefiLlama)'!$K$13*$C$6</f>
        <v>5.8120066065007849</v>
      </c>
      <c r="J260" s="172">
        <f ca="1">C260*'Allocation - Base'!$H$6+D260*'Allocation - Base'!$H$7+E260*'Allocation - Base'!$H$8+F260*'Allocation - Base'!$H$9+G260*'Allocation - Base'!$H$10+H260*'Allocation - Base'!$H$11+I260*'Allocation - Base'!$H$12</f>
        <v>4.2625961660832532</v>
      </c>
      <c r="K260" s="172">
        <f t="shared" ca="1" si="10"/>
        <v>0</v>
      </c>
      <c r="L260" s="172">
        <f t="shared" ca="1" si="11"/>
        <v>4.1625961660832536</v>
      </c>
      <c r="M260" s="172">
        <f t="shared" ca="1" si="12"/>
        <v>4.1625961660832536</v>
      </c>
      <c r="N260" s="172"/>
    </row>
    <row r="261" spans="2:14" x14ac:dyDescent="0.25">
      <c r="B261" s="164">
        <v>229</v>
      </c>
      <c r="C261" s="172">
        <f ca="1">'Data (DefiLlama)'!$H$7*100+_xlfn.NORM.S.INV(RAND())*'Data (DefiLlama)'!$K$7*$C$6</f>
        <v>4.1499310185458862</v>
      </c>
      <c r="D261" s="172">
        <f ca="1">'Data (DefiLlama)'!$H$8*100+_xlfn.NORM.S.INV(RAND())*'Data (DefiLlama)'!$K$8*$C$6</f>
        <v>5.9701110399971808</v>
      </c>
      <c r="E261" s="172">
        <f ca="1">'Data (DefiLlama)'!$H$9*100+_xlfn.NORM.S.INV(RAND())*'Data (DefiLlama)'!$K$9*$C$6</f>
        <v>5.2308663337935881</v>
      </c>
      <c r="F261" s="172">
        <f ca="1">'Data (DefiLlama)'!$H$10*100+_xlfn.NORM.S.INV(RAND())*'Data (DefiLlama)'!$K$10*$C$6</f>
        <v>3.8500256557397536</v>
      </c>
      <c r="G261" s="172">
        <f ca="1">'Data (DefiLlama)'!$H$11*100+_xlfn.NORM.S.INV(RAND())*'Data (DefiLlama)'!$K$11*$C$6</f>
        <v>0.16433118497515836</v>
      </c>
      <c r="H261" s="172">
        <f ca="1">'Data (DefiLlama)'!$H$12*100+_xlfn.NORM.S.INV(RAND())*'Data (DefiLlama)'!$K$12*$C$6</f>
        <v>5.7610071014997644</v>
      </c>
      <c r="I261" s="175">
        <f ca="1">'Data (DefiLlama)'!$H$13*100+_xlfn.NORM.S.INV(RAND())*'Data (DefiLlama)'!$K$13*$C$6</f>
        <v>5.3913989856108158</v>
      </c>
      <c r="J261" s="172">
        <f ca="1">C261*'Allocation - Base'!$H$6+D261*'Allocation - Base'!$H$7+E261*'Allocation - Base'!$H$8+F261*'Allocation - Base'!$H$9+G261*'Allocation - Base'!$H$10+H261*'Allocation - Base'!$H$11+I261*'Allocation - Base'!$H$12</f>
        <v>4.9175912734851801</v>
      </c>
      <c r="K261" s="172">
        <f t="shared" ca="1" si="10"/>
        <v>0</v>
      </c>
      <c r="L261" s="172">
        <f t="shared" ca="1" si="11"/>
        <v>4.8175912734851805</v>
      </c>
      <c r="M261" s="172">
        <f t="shared" ca="1" si="12"/>
        <v>4.8175912734851805</v>
      </c>
      <c r="N261" s="172"/>
    </row>
    <row r="262" spans="2:14" x14ac:dyDescent="0.25">
      <c r="B262" s="164">
        <v>230</v>
      </c>
      <c r="C262" s="172">
        <f ca="1">'Data (DefiLlama)'!$H$7*100+_xlfn.NORM.S.INV(RAND())*'Data (DefiLlama)'!$K$7*$C$6</f>
        <v>4.2314110994043519</v>
      </c>
      <c r="D262" s="172">
        <f ca="1">'Data (DefiLlama)'!$H$8*100+_xlfn.NORM.S.INV(RAND())*'Data (DefiLlama)'!$K$8*$C$6</f>
        <v>4.3387017697927748</v>
      </c>
      <c r="E262" s="172">
        <f ca="1">'Data (DefiLlama)'!$H$9*100+_xlfn.NORM.S.INV(RAND())*'Data (DefiLlama)'!$K$9*$C$6</f>
        <v>4.7485105889745647</v>
      </c>
      <c r="F262" s="172">
        <f ca="1">'Data (DefiLlama)'!$H$10*100+_xlfn.NORM.S.INV(RAND())*'Data (DefiLlama)'!$K$10*$C$6</f>
        <v>3.5038732276666078</v>
      </c>
      <c r="G262" s="172">
        <f ca="1">'Data (DefiLlama)'!$H$11*100+_xlfn.NORM.S.INV(RAND())*'Data (DefiLlama)'!$K$11*$C$6</f>
        <v>-0.51666276085196794</v>
      </c>
      <c r="H262" s="172">
        <f ca="1">'Data (DefiLlama)'!$H$12*100+_xlfn.NORM.S.INV(RAND())*'Data (DefiLlama)'!$K$12*$C$6</f>
        <v>4.6555608560861748</v>
      </c>
      <c r="I262" s="175">
        <f ca="1">'Data (DefiLlama)'!$H$13*100+_xlfn.NORM.S.INV(RAND())*'Data (DefiLlama)'!$K$13*$C$6</f>
        <v>6.3786987005388127</v>
      </c>
      <c r="J262" s="172">
        <f ca="1">C262*'Allocation - Base'!$H$6+D262*'Allocation - Base'!$H$7+E262*'Allocation - Base'!$H$8+F262*'Allocation - Base'!$H$9+G262*'Allocation - Base'!$H$10+H262*'Allocation - Base'!$H$11+I262*'Allocation - Base'!$H$12</f>
        <v>4.2137274098834689</v>
      </c>
      <c r="K262" s="172">
        <f t="shared" ca="1" si="10"/>
        <v>4.6410403462836332</v>
      </c>
      <c r="L262" s="172">
        <f t="shared" ca="1" si="11"/>
        <v>-0.52731293640016386</v>
      </c>
      <c r="M262" s="172">
        <f t="shared" ca="1" si="12"/>
        <v>4.1137274098834693</v>
      </c>
      <c r="N262" s="172"/>
    </row>
    <row r="263" spans="2:14" x14ac:dyDescent="0.25">
      <c r="B263" s="164">
        <v>231</v>
      </c>
      <c r="C263" s="172">
        <f ca="1">'Data (DefiLlama)'!$H$7*100+_xlfn.NORM.S.INV(RAND())*'Data (DefiLlama)'!$K$7*$C$6</f>
        <v>4.0773947239511381</v>
      </c>
      <c r="D263" s="172">
        <f ca="1">'Data (DefiLlama)'!$H$8*100+_xlfn.NORM.S.INV(RAND())*'Data (DefiLlama)'!$K$8*$C$6</f>
        <v>4.6476669563685125</v>
      </c>
      <c r="E263" s="172">
        <f ca="1">'Data (DefiLlama)'!$H$9*100+_xlfn.NORM.S.INV(RAND())*'Data (DefiLlama)'!$K$9*$C$6</f>
        <v>4.5990838575958994</v>
      </c>
      <c r="F263" s="172">
        <f ca="1">'Data (DefiLlama)'!$H$10*100+_xlfn.NORM.S.INV(RAND())*'Data (DefiLlama)'!$K$10*$C$6</f>
        <v>3.2121888608636047</v>
      </c>
      <c r="G263" s="172">
        <f ca="1">'Data (DefiLlama)'!$H$11*100+_xlfn.NORM.S.INV(RAND())*'Data (DefiLlama)'!$K$11*$C$6</f>
        <v>7.8005760444563421E-2</v>
      </c>
      <c r="H263" s="172">
        <f ca="1">'Data (DefiLlama)'!$H$12*100+_xlfn.NORM.S.INV(RAND())*'Data (DefiLlama)'!$K$12*$C$6</f>
        <v>4.682505063978164</v>
      </c>
      <c r="I263" s="175">
        <f ca="1">'Data (DefiLlama)'!$H$13*100+_xlfn.NORM.S.INV(RAND())*'Data (DefiLlama)'!$K$13*$C$6</f>
        <v>4.9107983043580052</v>
      </c>
      <c r="J263" s="172">
        <f ca="1">C263*'Allocation - Base'!$H$6+D263*'Allocation - Base'!$H$7+E263*'Allocation - Base'!$H$8+F263*'Allocation - Base'!$H$9+G263*'Allocation - Base'!$H$10+H263*'Allocation - Base'!$H$11+I263*'Allocation - Base'!$H$12</f>
        <v>4.2411821682953974</v>
      </c>
      <c r="K263" s="172">
        <f t="shared" ca="1" si="10"/>
        <v>0.77607181006249992</v>
      </c>
      <c r="L263" s="172">
        <f t="shared" ca="1" si="11"/>
        <v>3.3651103582328981</v>
      </c>
      <c r="M263" s="172">
        <f t="shared" ca="1" si="12"/>
        <v>4.1411821682953978</v>
      </c>
      <c r="N263" s="172"/>
    </row>
    <row r="264" spans="2:14" x14ac:dyDescent="0.25">
      <c r="B264" s="164">
        <v>232</v>
      </c>
      <c r="C264" s="172">
        <f ca="1">'Data (DefiLlama)'!$H$7*100+_xlfn.NORM.S.INV(RAND())*'Data (DefiLlama)'!$K$7*$C$6</f>
        <v>4.0104953293144634</v>
      </c>
      <c r="D264" s="172">
        <f ca="1">'Data (DefiLlama)'!$H$8*100+_xlfn.NORM.S.INV(RAND())*'Data (DefiLlama)'!$K$8*$C$6</f>
        <v>4.410048598545302</v>
      </c>
      <c r="E264" s="172">
        <f ca="1">'Data (DefiLlama)'!$H$9*100+_xlfn.NORM.S.INV(RAND())*'Data (DefiLlama)'!$K$9*$C$6</f>
        <v>3.1941494300222493</v>
      </c>
      <c r="F264" s="172">
        <f ca="1">'Data (DefiLlama)'!$H$10*100+_xlfn.NORM.S.INV(RAND())*'Data (DefiLlama)'!$K$10*$C$6</f>
        <v>3.607848696404099</v>
      </c>
      <c r="G264" s="172">
        <f ca="1">'Data (DefiLlama)'!$H$11*100+_xlfn.NORM.S.INV(RAND())*'Data (DefiLlama)'!$K$11*$C$6</f>
        <v>-0.41405173630472031</v>
      </c>
      <c r="H264" s="172">
        <f ca="1">'Data (DefiLlama)'!$H$12*100+_xlfn.NORM.S.INV(RAND())*'Data (DefiLlama)'!$K$12*$C$6</f>
        <v>4.632164935820053</v>
      </c>
      <c r="I264" s="175">
        <f ca="1">'Data (DefiLlama)'!$H$13*100+_xlfn.NORM.S.INV(RAND())*'Data (DefiLlama)'!$K$13*$C$6</f>
        <v>4.4126082181066479</v>
      </c>
      <c r="J264" s="172">
        <f ca="1">C264*'Allocation - Base'!$H$6+D264*'Allocation - Base'!$H$7+E264*'Allocation - Base'!$H$8+F264*'Allocation - Base'!$H$9+G264*'Allocation - Base'!$H$10+H264*'Allocation - Base'!$H$11+I264*'Allocation - Base'!$H$12</f>
        <v>3.7783202594939991</v>
      </c>
      <c r="K264" s="172">
        <f t="shared" ca="1" si="10"/>
        <v>0</v>
      </c>
      <c r="L264" s="172">
        <f t="shared" ca="1" si="11"/>
        <v>3.678320259493999</v>
      </c>
      <c r="M264" s="172">
        <f t="shared" ca="1" si="12"/>
        <v>3.678320259493999</v>
      </c>
      <c r="N264" s="172"/>
    </row>
    <row r="265" spans="2:14" x14ac:dyDescent="0.25">
      <c r="B265" s="164">
        <v>233</v>
      </c>
      <c r="C265" s="172">
        <f ca="1">'Data (DefiLlama)'!$H$7*100+_xlfn.NORM.S.INV(RAND())*'Data (DefiLlama)'!$K$7*$C$6</f>
        <v>4.1341470081621505</v>
      </c>
      <c r="D265" s="172">
        <f ca="1">'Data (DefiLlama)'!$H$8*100+_xlfn.NORM.S.INV(RAND())*'Data (DefiLlama)'!$K$8*$C$6</f>
        <v>4.2631911562350515</v>
      </c>
      <c r="E265" s="172">
        <f ca="1">'Data (DefiLlama)'!$H$9*100+_xlfn.NORM.S.INV(RAND())*'Data (DefiLlama)'!$K$9*$C$6</f>
        <v>3.775478613976992</v>
      </c>
      <c r="F265" s="172">
        <f ca="1">'Data (DefiLlama)'!$H$10*100+_xlfn.NORM.S.INV(RAND())*'Data (DefiLlama)'!$K$10*$C$6</f>
        <v>2.7515723694279384</v>
      </c>
      <c r="G265" s="172">
        <f ca="1">'Data (DefiLlama)'!$H$11*100+_xlfn.NORM.S.INV(RAND())*'Data (DefiLlama)'!$K$11*$C$6</f>
        <v>-5.3140197774775792E-2</v>
      </c>
      <c r="H265" s="172">
        <f ca="1">'Data (DefiLlama)'!$H$12*100+_xlfn.NORM.S.INV(RAND())*'Data (DefiLlama)'!$K$12*$C$6</f>
        <v>4.0303947130679276</v>
      </c>
      <c r="I265" s="175">
        <f ca="1">'Data (DefiLlama)'!$H$13*100+_xlfn.NORM.S.INV(RAND())*'Data (DefiLlama)'!$K$13*$C$6</f>
        <v>6.3063138350262529</v>
      </c>
      <c r="J265" s="172">
        <f ca="1">C265*'Allocation - Base'!$H$6+D265*'Allocation - Base'!$H$7+E265*'Allocation - Base'!$H$8+F265*'Allocation - Base'!$H$9+G265*'Allocation - Base'!$H$10+H265*'Allocation - Base'!$H$11+I265*'Allocation - Base'!$H$12</f>
        <v>3.851813742073106</v>
      </c>
      <c r="K265" s="172">
        <f t="shared" ca="1" si="10"/>
        <v>0</v>
      </c>
      <c r="L265" s="172">
        <f t="shared" ca="1" si="11"/>
        <v>3.7518137420731059</v>
      </c>
      <c r="M265" s="172">
        <f t="shared" ca="1" si="12"/>
        <v>3.7518137420731059</v>
      </c>
      <c r="N265" s="172"/>
    </row>
    <row r="266" spans="2:14" x14ac:dyDescent="0.25">
      <c r="B266" s="164">
        <v>234</v>
      </c>
      <c r="C266" s="172">
        <f ca="1">'Data (DefiLlama)'!$H$7*100+_xlfn.NORM.S.INV(RAND())*'Data (DefiLlama)'!$K$7*$C$6</f>
        <v>4.364916088091805</v>
      </c>
      <c r="D266" s="172">
        <f ca="1">'Data (DefiLlama)'!$H$8*100+_xlfn.NORM.S.INV(RAND())*'Data (DefiLlama)'!$K$8*$C$6</f>
        <v>5.2321020801589899</v>
      </c>
      <c r="E266" s="172">
        <f ca="1">'Data (DefiLlama)'!$H$9*100+_xlfn.NORM.S.INV(RAND())*'Data (DefiLlama)'!$K$9*$C$6</f>
        <v>4.5521343499277007</v>
      </c>
      <c r="F266" s="172">
        <f ca="1">'Data (DefiLlama)'!$H$10*100+_xlfn.NORM.S.INV(RAND())*'Data (DefiLlama)'!$K$10*$C$6</f>
        <v>3.4996437222643619</v>
      </c>
      <c r="G266" s="172">
        <f ca="1">'Data (DefiLlama)'!$H$11*100+_xlfn.NORM.S.INV(RAND())*'Data (DefiLlama)'!$K$11*$C$6</f>
        <v>3.732987276734815E-2</v>
      </c>
      <c r="H266" s="172">
        <f ca="1">'Data (DefiLlama)'!$H$12*100+_xlfn.NORM.S.INV(RAND())*'Data (DefiLlama)'!$K$12*$C$6</f>
        <v>4.7945843831009931</v>
      </c>
      <c r="I266" s="175">
        <f ca="1">'Data (DefiLlama)'!$H$13*100+_xlfn.NORM.S.INV(RAND())*'Data (DefiLlama)'!$K$13*$C$6</f>
        <v>4.8991119164178123</v>
      </c>
      <c r="J266" s="172">
        <f ca="1">C266*'Allocation - Base'!$H$6+D266*'Allocation - Base'!$H$7+E266*'Allocation - Base'!$H$8+F266*'Allocation - Base'!$H$9+G266*'Allocation - Base'!$H$10+H266*'Allocation - Base'!$H$11+I266*'Allocation - Base'!$H$12</f>
        <v>4.4765880850527306</v>
      </c>
      <c r="K266" s="172">
        <f t="shared" ca="1" si="10"/>
        <v>0</v>
      </c>
      <c r="L266" s="172">
        <f t="shared" ca="1" si="11"/>
        <v>4.376588085052731</v>
      </c>
      <c r="M266" s="172">
        <f t="shared" ca="1" si="12"/>
        <v>4.376588085052731</v>
      </c>
      <c r="N266" s="172"/>
    </row>
    <row r="267" spans="2:14" x14ac:dyDescent="0.25">
      <c r="B267" s="164">
        <v>235</v>
      </c>
      <c r="C267" s="172">
        <f ca="1">'Data (DefiLlama)'!$H$7*100+_xlfn.NORM.S.INV(RAND())*'Data (DefiLlama)'!$K$7*$C$6</f>
        <v>4.4304086173018868</v>
      </c>
      <c r="D267" s="172">
        <f ca="1">'Data (DefiLlama)'!$H$8*100+_xlfn.NORM.S.INV(RAND())*'Data (DefiLlama)'!$K$8*$C$6</f>
        <v>2.8962843228695654</v>
      </c>
      <c r="E267" s="172">
        <f ca="1">'Data (DefiLlama)'!$H$9*100+_xlfn.NORM.S.INV(RAND())*'Data (DefiLlama)'!$K$9*$C$6</f>
        <v>5.1504580618044624</v>
      </c>
      <c r="F267" s="172">
        <f ca="1">'Data (DefiLlama)'!$H$10*100+_xlfn.NORM.S.INV(RAND())*'Data (DefiLlama)'!$K$10*$C$6</f>
        <v>3.3313226617047356</v>
      </c>
      <c r="G267" s="172">
        <f ca="1">'Data (DefiLlama)'!$H$11*100+_xlfn.NORM.S.INV(RAND())*'Data (DefiLlama)'!$K$11*$C$6</f>
        <v>-2.2890437867291519E-2</v>
      </c>
      <c r="H267" s="172">
        <f ca="1">'Data (DefiLlama)'!$H$12*100+_xlfn.NORM.S.INV(RAND())*'Data (DefiLlama)'!$K$12*$C$6</f>
        <v>3.8220446932992229</v>
      </c>
      <c r="I267" s="175">
        <f ca="1">'Data (DefiLlama)'!$H$13*100+_xlfn.NORM.S.INV(RAND())*'Data (DefiLlama)'!$K$13*$C$6</f>
        <v>6.2618751122051695</v>
      </c>
      <c r="J267" s="172">
        <f ca="1">C267*'Allocation - Base'!$H$6+D267*'Allocation - Base'!$H$7+E267*'Allocation - Base'!$H$8+F267*'Allocation - Base'!$H$9+G267*'Allocation - Base'!$H$10+H267*'Allocation - Base'!$H$11+I267*'Allocation - Base'!$H$12</f>
        <v>3.9129703634605919</v>
      </c>
      <c r="K267" s="172">
        <f t="shared" ca="1" si="10"/>
        <v>0</v>
      </c>
      <c r="L267" s="172">
        <f t="shared" ca="1" si="11"/>
        <v>3.8129703634605918</v>
      </c>
      <c r="M267" s="172">
        <f t="shared" ca="1" si="12"/>
        <v>3.8129703634605918</v>
      </c>
      <c r="N267" s="172"/>
    </row>
    <row r="268" spans="2:14" x14ac:dyDescent="0.25">
      <c r="B268" s="164">
        <v>236</v>
      </c>
      <c r="C268" s="172">
        <f ca="1">'Data (DefiLlama)'!$H$7*100+_xlfn.NORM.S.INV(RAND())*'Data (DefiLlama)'!$K$7*$C$6</f>
        <v>4.1125952506282921</v>
      </c>
      <c r="D268" s="172">
        <f ca="1">'Data (DefiLlama)'!$H$8*100+_xlfn.NORM.S.INV(RAND())*'Data (DefiLlama)'!$K$8*$C$6</f>
        <v>4.041078272427403</v>
      </c>
      <c r="E268" s="172">
        <f ca="1">'Data (DefiLlama)'!$H$9*100+_xlfn.NORM.S.INV(RAND())*'Data (DefiLlama)'!$K$9*$C$6</f>
        <v>4.1149121794995178</v>
      </c>
      <c r="F268" s="172">
        <f ca="1">'Data (DefiLlama)'!$H$10*100+_xlfn.NORM.S.INV(RAND())*'Data (DefiLlama)'!$K$10*$C$6</f>
        <v>3.6414499641997109</v>
      </c>
      <c r="G268" s="172">
        <f ca="1">'Data (DefiLlama)'!$H$11*100+_xlfn.NORM.S.INV(RAND())*'Data (DefiLlama)'!$K$11*$C$6</f>
        <v>0.3024866027945961</v>
      </c>
      <c r="H268" s="172">
        <f ca="1">'Data (DefiLlama)'!$H$12*100+_xlfn.NORM.S.INV(RAND())*'Data (DefiLlama)'!$K$12*$C$6</f>
        <v>3.7727907795639903</v>
      </c>
      <c r="I268" s="175">
        <f ca="1">'Data (DefiLlama)'!$H$13*100+_xlfn.NORM.S.INV(RAND())*'Data (DefiLlama)'!$K$13*$C$6</f>
        <v>6.0822591209532177</v>
      </c>
      <c r="J268" s="172">
        <f ca="1">C268*'Allocation - Base'!$H$6+D268*'Allocation - Base'!$H$7+E268*'Allocation - Base'!$H$8+F268*'Allocation - Base'!$H$9+G268*'Allocation - Base'!$H$10+H268*'Allocation - Base'!$H$11+I268*'Allocation - Base'!$H$12</f>
        <v>3.8538191352445463</v>
      </c>
      <c r="K268" s="172">
        <f t="shared" ca="1" si="10"/>
        <v>0</v>
      </c>
      <c r="L268" s="172">
        <f t="shared" ca="1" si="11"/>
        <v>3.7538191352445462</v>
      </c>
      <c r="M268" s="172">
        <f t="shared" ca="1" si="12"/>
        <v>3.7538191352445462</v>
      </c>
      <c r="N268" s="172"/>
    </row>
    <row r="269" spans="2:14" x14ac:dyDescent="0.25">
      <c r="B269" s="164">
        <v>237</v>
      </c>
      <c r="C269" s="172">
        <f ca="1">'Data (DefiLlama)'!$H$7*100+_xlfn.NORM.S.INV(RAND())*'Data (DefiLlama)'!$K$7*$C$6</f>
        <v>4.1785930245308895</v>
      </c>
      <c r="D269" s="172">
        <f ca="1">'Data (DefiLlama)'!$H$8*100+_xlfn.NORM.S.INV(RAND())*'Data (DefiLlama)'!$K$8*$C$6</f>
        <v>4.9010671378681545</v>
      </c>
      <c r="E269" s="172">
        <f ca="1">'Data (DefiLlama)'!$H$9*100+_xlfn.NORM.S.INV(RAND())*'Data (DefiLlama)'!$K$9*$C$6</f>
        <v>4.6700322513132972</v>
      </c>
      <c r="F269" s="172">
        <f ca="1">'Data (DefiLlama)'!$H$10*100+_xlfn.NORM.S.INV(RAND())*'Data (DefiLlama)'!$K$10*$C$6</f>
        <v>2.8020427192214941</v>
      </c>
      <c r="G269" s="172">
        <f ca="1">'Data (DefiLlama)'!$H$11*100+_xlfn.NORM.S.INV(RAND())*'Data (DefiLlama)'!$K$11*$C$6</f>
        <v>-0.49324547346653569</v>
      </c>
      <c r="H269" s="172">
        <f ca="1">'Data (DefiLlama)'!$H$12*100+_xlfn.NORM.S.INV(RAND())*'Data (DefiLlama)'!$K$12*$C$6</f>
        <v>4.0749547719764392</v>
      </c>
      <c r="I269" s="175">
        <f ca="1">'Data (DefiLlama)'!$H$13*100+_xlfn.NORM.S.INV(RAND())*'Data (DefiLlama)'!$K$13*$C$6</f>
        <v>7.0238216429646041</v>
      </c>
      <c r="J269" s="172">
        <f ca="1">C269*'Allocation - Base'!$H$6+D269*'Allocation - Base'!$H$7+E269*'Allocation - Base'!$H$8+F269*'Allocation - Base'!$H$9+G269*'Allocation - Base'!$H$10+H269*'Allocation - Base'!$H$11+I269*'Allocation - Base'!$H$12</f>
        <v>4.2329336967777689</v>
      </c>
      <c r="K269" s="172">
        <f t="shared" ca="1" si="10"/>
        <v>0</v>
      </c>
      <c r="L269" s="172">
        <f t="shared" ca="1" si="11"/>
        <v>4.1329336967777692</v>
      </c>
      <c r="M269" s="172">
        <f t="shared" ca="1" si="12"/>
        <v>4.1329336967777692</v>
      </c>
      <c r="N269" s="172"/>
    </row>
    <row r="270" spans="2:14" x14ac:dyDescent="0.25">
      <c r="B270" s="164">
        <v>238</v>
      </c>
      <c r="C270" s="172">
        <f ca="1">'Data (DefiLlama)'!$H$7*100+_xlfn.NORM.S.INV(RAND())*'Data (DefiLlama)'!$K$7*$C$6</f>
        <v>4.6249266498759773</v>
      </c>
      <c r="D270" s="172">
        <f ca="1">'Data (DefiLlama)'!$H$8*100+_xlfn.NORM.S.INV(RAND())*'Data (DefiLlama)'!$K$8*$C$6</f>
        <v>5.3130236656854759</v>
      </c>
      <c r="E270" s="172">
        <f ca="1">'Data (DefiLlama)'!$H$9*100+_xlfn.NORM.S.INV(RAND())*'Data (DefiLlama)'!$K$9*$C$6</f>
        <v>5.0174341994131906</v>
      </c>
      <c r="F270" s="172">
        <f ca="1">'Data (DefiLlama)'!$H$10*100+_xlfn.NORM.S.INV(RAND())*'Data (DefiLlama)'!$K$10*$C$6</f>
        <v>3.6905214714162882</v>
      </c>
      <c r="G270" s="172">
        <f ca="1">'Data (DefiLlama)'!$H$11*100+_xlfn.NORM.S.INV(RAND())*'Data (DefiLlama)'!$K$11*$C$6</f>
        <v>0.32086847583937639</v>
      </c>
      <c r="H270" s="172">
        <f ca="1">'Data (DefiLlama)'!$H$12*100+_xlfn.NORM.S.INV(RAND())*'Data (DefiLlama)'!$K$12*$C$6</f>
        <v>4.8802892598690448</v>
      </c>
      <c r="I270" s="175">
        <f ca="1">'Data (DefiLlama)'!$H$13*100+_xlfn.NORM.S.INV(RAND())*'Data (DefiLlama)'!$K$13*$C$6</f>
        <v>4.2783634283131091</v>
      </c>
      <c r="J270" s="172">
        <f ca="1">C270*'Allocation - Base'!$H$6+D270*'Allocation - Base'!$H$7+E270*'Allocation - Base'!$H$8+F270*'Allocation - Base'!$H$9+G270*'Allocation - Base'!$H$10+H270*'Allocation - Base'!$H$11+I270*'Allocation - Base'!$H$12</f>
        <v>4.7181792740097857</v>
      </c>
      <c r="K270" s="172">
        <f t="shared" ca="1" si="10"/>
        <v>0</v>
      </c>
      <c r="L270" s="172">
        <f t="shared" ca="1" si="11"/>
        <v>4.618179274009786</v>
      </c>
      <c r="M270" s="172">
        <f t="shared" ca="1" si="12"/>
        <v>4.618179274009786</v>
      </c>
      <c r="N270" s="172"/>
    </row>
    <row r="271" spans="2:14" x14ac:dyDescent="0.25">
      <c r="B271" s="164">
        <v>239</v>
      </c>
      <c r="C271" s="172">
        <f ca="1">'Data (DefiLlama)'!$H$7*100+_xlfn.NORM.S.INV(RAND())*'Data (DefiLlama)'!$K$7*$C$6</f>
        <v>4.1985952182258055</v>
      </c>
      <c r="D271" s="172">
        <f ca="1">'Data (DefiLlama)'!$H$8*100+_xlfn.NORM.S.INV(RAND())*'Data (DefiLlama)'!$K$8*$C$6</f>
        <v>4.6428894359989679</v>
      </c>
      <c r="E271" s="172">
        <f ca="1">'Data (DefiLlama)'!$H$9*100+_xlfn.NORM.S.INV(RAND())*'Data (DefiLlama)'!$K$9*$C$6</f>
        <v>4.0532593352254063</v>
      </c>
      <c r="F271" s="172">
        <f ca="1">'Data (DefiLlama)'!$H$10*100+_xlfn.NORM.S.INV(RAND())*'Data (DefiLlama)'!$K$10*$C$6</f>
        <v>3.5075650891178065</v>
      </c>
      <c r="G271" s="172">
        <f ca="1">'Data (DefiLlama)'!$H$11*100+_xlfn.NORM.S.INV(RAND())*'Data (DefiLlama)'!$K$11*$C$6</f>
        <v>-0.3991489047568354</v>
      </c>
      <c r="H271" s="172">
        <f ca="1">'Data (DefiLlama)'!$H$12*100+_xlfn.NORM.S.INV(RAND())*'Data (DefiLlama)'!$K$12*$C$6</f>
        <v>5.2331671149097403</v>
      </c>
      <c r="I271" s="175">
        <f ca="1">'Data (DefiLlama)'!$H$13*100+_xlfn.NORM.S.INV(RAND())*'Data (DefiLlama)'!$K$13*$C$6</f>
        <v>5.0335491727750652</v>
      </c>
      <c r="J271" s="172">
        <f ca="1">C271*'Allocation - Base'!$H$6+D271*'Allocation - Base'!$H$7+E271*'Allocation - Base'!$H$8+F271*'Allocation - Base'!$H$9+G271*'Allocation - Base'!$H$10+H271*'Allocation - Base'!$H$11+I271*'Allocation - Base'!$H$12</f>
        <v>4.1986333802724545</v>
      </c>
      <c r="K271" s="172">
        <f t="shared" ca="1" si="10"/>
        <v>0</v>
      </c>
      <c r="L271" s="172">
        <f t="shared" ca="1" si="11"/>
        <v>4.0986333802724548</v>
      </c>
      <c r="M271" s="172">
        <f t="shared" ca="1" si="12"/>
        <v>4.0986333802724548</v>
      </c>
      <c r="N271" s="172"/>
    </row>
    <row r="272" spans="2:14" x14ac:dyDescent="0.25">
      <c r="B272" s="164">
        <v>240</v>
      </c>
      <c r="C272" s="172">
        <f ca="1">'Data (DefiLlama)'!$H$7*100+_xlfn.NORM.S.INV(RAND())*'Data (DefiLlama)'!$K$7*$C$6</f>
        <v>4.174562936302924</v>
      </c>
      <c r="D272" s="172">
        <f ca="1">'Data (DefiLlama)'!$H$8*100+_xlfn.NORM.S.INV(RAND())*'Data (DefiLlama)'!$K$8*$C$6</f>
        <v>5.1132078805534373</v>
      </c>
      <c r="E272" s="172">
        <f ca="1">'Data (DefiLlama)'!$H$9*100+_xlfn.NORM.S.INV(RAND())*'Data (DefiLlama)'!$K$9*$C$6</f>
        <v>4.9848887546686926</v>
      </c>
      <c r="F272" s="172">
        <f ca="1">'Data (DefiLlama)'!$H$10*100+_xlfn.NORM.S.INV(RAND())*'Data (DefiLlama)'!$K$10*$C$6</f>
        <v>3.6820277154140988</v>
      </c>
      <c r="G272" s="172">
        <f ca="1">'Data (DefiLlama)'!$H$11*100+_xlfn.NORM.S.INV(RAND())*'Data (DefiLlama)'!$K$11*$C$6</f>
        <v>-5.6959599514639463E-3</v>
      </c>
      <c r="H272" s="172">
        <f ca="1">'Data (DefiLlama)'!$H$12*100+_xlfn.NORM.S.INV(RAND())*'Data (DefiLlama)'!$K$12*$C$6</f>
        <v>5.1364777940231532</v>
      </c>
      <c r="I272" s="175">
        <f ca="1">'Data (DefiLlama)'!$H$13*100+_xlfn.NORM.S.INV(RAND())*'Data (DefiLlama)'!$K$13*$C$6</f>
        <v>5.8278787214090988</v>
      </c>
      <c r="J272" s="172">
        <f ca="1">C272*'Allocation - Base'!$H$6+D272*'Allocation - Base'!$H$7+E272*'Allocation - Base'!$H$8+F272*'Allocation - Base'!$H$9+G272*'Allocation - Base'!$H$10+H272*'Allocation - Base'!$H$11+I272*'Allocation - Base'!$H$12</f>
        <v>4.5470799108023092</v>
      </c>
      <c r="K272" s="172">
        <f t="shared" ca="1" si="10"/>
        <v>0</v>
      </c>
      <c r="L272" s="172">
        <f t="shared" ca="1" si="11"/>
        <v>4.4470799108023096</v>
      </c>
      <c r="M272" s="172">
        <f t="shared" ca="1" si="12"/>
        <v>4.4470799108023096</v>
      </c>
      <c r="N272" s="172"/>
    </row>
    <row r="273" spans="2:14" x14ac:dyDescent="0.25">
      <c r="B273" s="164">
        <v>241</v>
      </c>
      <c r="C273" s="172">
        <f ca="1">'Data (DefiLlama)'!$H$7*100+_xlfn.NORM.S.INV(RAND())*'Data (DefiLlama)'!$K$7*$C$6</f>
        <v>4.3557620814700053</v>
      </c>
      <c r="D273" s="172">
        <f ca="1">'Data (DefiLlama)'!$H$8*100+_xlfn.NORM.S.INV(RAND())*'Data (DefiLlama)'!$K$8*$C$6</f>
        <v>5.0053755624165719</v>
      </c>
      <c r="E273" s="172">
        <f ca="1">'Data (DefiLlama)'!$H$9*100+_xlfn.NORM.S.INV(RAND())*'Data (DefiLlama)'!$K$9*$C$6</f>
        <v>4.6152312272164417</v>
      </c>
      <c r="F273" s="172">
        <f ca="1">'Data (DefiLlama)'!$H$10*100+_xlfn.NORM.S.INV(RAND())*'Data (DefiLlama)'!$K$10*$C$6</f>
        <v>3.2061294330453189</v>
      </c>
      <c r="G273" s="172">
        <f ca="1">'Data (DefiLlama)'!$H$11*100+_xlfn.NORM.S.INV(RAND())*'Data (DefiLlama)'!$K$11*$C$6</f>
        <v>0.51347707307632007</v>
      </c>
      <c r="H273" s="172">
        <f ca="1">'Data (DefiLlama)'!$H$12*100+_xlfn.NORM.S.INV(RAND())*'Data (DefiLlama)'!$K$12*$C$6</f>
        <v>3.8944679163714824</v>
      </c>
      <c r="I273" s="175">
        <f ca="1">'Data (DefiLlama)'!$H$13*100+_xlfn.NORM.S.INV(RAND())*'Data (DefiLlama)'!$K$13*$C$6</f>
        <v>4.5769430378365943</v>
      </c>
      <c r="J273" s="172">
        <f ca="1">C273*'Allocation - Base'!$H$6+D273*'Allocation - Base'!$H$7+E273*'Allocation - Base'!$H$8+F273*'Allocation - Base'!$H$9+G273*'Allocation - Base'!$H$10+H273*'Allocation - Base'!$H$11+I273*'Allocation - Base'!$H$12</f>
        <v>4.3217243629587934</v>
      </c>
      <c r="K273" s="172">
        <f t="shared" ca="1" si="10"/>
        <v>0</v>
      </c>
      <c r="L273" s="172">
        <f t="shared" ca="1" si="11"/>
        <v>4.2217243629587937</v>
      </c>
      <c r="M273" s="172">
        <f t="shared" ca="1" si="12"/>
        <v>4.2217243629587937</v>
      </c>
      <c r="N273" s="172"/>
    </row>
    <row r="274" spans="2:14" x14ac:dyDescent="0.25">
      <c r="B274" s="164">
        <v>242</v>
      </c>
      <c r="C274" s="172">
        <f ca="1">'Data (DefiLlama)'!$H$7*100+_xlfn.NORM.S.INV(RAND())*'Data (DefiLlama)'!$K$7*$C$6</f>
        <v>4.1523711858716004</v>
      </c>
      <c r="D274" s="172">
        <f ca="1">'Data (DefiLlama)'!$H$8*100+_xlfn.NORM.S.INV(RAND())*'Data (DefiLlama)'!$K$8*$C$6</f>
        <v>5.810177637622238</v>
      </c>
      <c r="E274" s="172">
        <f ca="1">'Data (DefiLlama)'!$H$9*100+_xlfn.NORM.S.INV(RAND())*'Data (DefiLlama)'!$K$9*$C$6</f>
        <v>4.4245620734323401</v>
      </c>
      <c r="F274" s="172">
        <f ca="1">'Data (DefiLlama)'!$H$10*100+_xlfn.NORM.S.INV(RAND())*'Data (DefiLlama)'!$K$10*$C$6</f>
        <v>2.8281702290459192</v>
      </c>
      <c r="G274" s="172">
        <f ca="1">'Data (DefiLlama)'!$H$11*100+_xlfn.NORM.S.INV(RAND())*'Data (DefiLlama)'!$K$11*$C$6</f>
        <v>0.38607213858673045</v>
      </c>
      <c r="H274" s="172">
        <f ca="1">'Data (DefiLlama)'!$H$12*100+_xlfn.NORM.S.INV(RAND())*'Data (DefiLlama)'!$K$12*$C$6</f>
        <v>4.7846108787743837</v>
      </c>
      <c r="I274" s="175">
        <f ca="1">'Data (DefiLlama)'!$H$13*100+_xlfn.NORM.S.INV(RAND())*'Data (DefiLlama)'!$K$13*$C$6</f>
        <v>5.8897811213605742</v>
      </c>
      <c r="J274" s="172">
        <f ca="1">C274*'Allocation - Base'!$H$6+D274*'Allocation - Base'!$H$7+E274*'Allocation - Base'!$H$8+F274*'Allocation - Base'!$H$9+G274*'Allocation - Base'!$H$10+H274*'Allocation - Base'!$H$11+I274*'Allocation - Base'!$H$12</f>
        <v>4.5413915222706187</v>
      </c>
      <c r="K274" s="172">
        <f t="shared" ca="1" si="10"/>
        <v>0</v>
      </c>
      <c r="L274" s="172">
        <f t="shared" ca="1" si="11"/>
        <v>4.4413915222706191</v>
      </c>
      <c r="M274" s="172">
        <f t="shared" ca="1" si="12"/>
        <v>4.4413915222706191</v>
      </c>
      <c r="N274" s="172"/>
    </row>
    <row r="275" spans="2:14" x14ac:dyDescent="0.25">
      <c r="B275" s="164">
        <v>243</v>
      </c>
      <c r="C275" s="172">
        <f ca="1">'Data (DefiLlama)'!$H$7*100+_xlfn.NORM.S.INV(RAND())*'Data (DefiLlama)'!$K$7*$C$6</f>
        <v>4.1558842276199766</v>
      </c>
      <c r="D275" s="172">
        <f ca="1">'Data (DefiLlama)'!$H$8*100+_xlfn.NORM.S.INV(RAND())*'Data (DefiLlama)'!$K$8*$C$6</f>
        <v>5.4440410219213771</v>
      </c>
      <c r="E275" s="172">
        <f ca="1">'Data (DefiLlama)'!$H$9*100+_xlfn.NORM.S.INV(RAND())*'Data (DefiLlama)'!$K$9*$C$6</f>
        <v>4.6309270215221208</v>
      </c>
      <c r="F275" s="172">
        <f ca="1">'Data (DefiLlama)'!$H$10*100+_xlfn.NORM.S.INV(RAND())*'Data (DefiLlama)'!$K$10*$C$6</f>
        <v>2.8570775627482754</v>
      </c>
      <c r="G275" s="172">
        <f ca="1">'Data (DefiLlama)'!$H$11*100+_xlfn.NORM.S.INV(RAND())*'Data (DefiLlama)'!$K$11*$C$6</f>
        <v>-0.12036265901219567</v>
      </c>
      <c r="H275" s="172">
        <f ca="1">'Data (DefiLlama)'!$H$12*100+_xlfn.NORM.S.INV(RAND())*'Data (DefiLlama)'!$K$12*$C$6</f>
        <v>4.3902835953965438</v>
      </c>
      <c r="I275" s="175">
        <f ca="1">'Data (DefiLlama)'!$H$13*100+_xlfn.NORM.S.INV(RAND())*'Data (DefiLlama)'!$K$13*$C$6</f>
        <v>5.514088711422005</v>
      </c>
      <c r="J275" s="172">
        <f ca="1">C275*'Allocation - Base'!$H$6+D275*'Allocation - Base'!$H$7+E275*'Allocation - Base'!$H$8+F275*'Allocation - Base'!$H$9+G275*'Allocation - Base'!$H$10+H275*'Allocation - Base'!$H$11+I275*'Allocation - Base'!$H$12</f>
        <v>4.4180316855057393</v>
      </c>
      <c r="K275" s="172">
        <f t="shared" ca="1" si="10"/>
        <v>0</v>
      </c>
      <c r="L275" s="172">
        <f t="shared" ca="1" si="11"/>
        <v>4.3180316855057397</v>
      </c>
      <c r="M275" s="172">
        <f t="shared" ca="1" si="12"/>
        <v>4.3180316855057397</v>
      </c>
      <c r="N275" s="172"/>
    </row>
    <row r="276" spans="2:14" x14ac:dyDescent="0.25">
      <c r="B276" s="164">
        <v>244</v>
      </c>
      <c r="C276" s="172">
        <f ca="1">'Data (DefiLlama)'!$H$7*100+_xlfn.NORM.S.INV(RAND())*'Data (DefiLlama)'!$K$7*$C$6</f>
        <v>4.6811423333663127</v>
      </c>
      <c r="D276" s="172">
        <f ca="1">'Data (DefiLlama)'!$H$8*100+_xlfn.NORM.S.INV(RAND())*'Data (DefiLlama)'!$K$8*$C$6</f>
        <v>4.4626078017971089</v>
      </c>
      <c r="E276" s="172">
        <f ca="1">'Data (DefiLlama)'!$H$9*100+_xlfn.NORM.S.INV(RAND())*'Data (DefiLlama)'!$K$9*$C$6</f>
        <v>5.1662983743655033</v>
      </c>
      <c r="F276" s="172">
        <f ca="1">'Data (DefiLlama)'!$H$10*100+_xlfn.NORM.S.INV(RAND())*'Data (DefiLlama)'!$K$10*$C$6</f>
        <v>3.8178367451627402</v>
      </c>
      <c r="G276" s="172">
        <f ca="1">'Data (DefiLlama)'!$H$11*100+_xlfn.NORM.S.INV(RAND())*'Data (DefiLlama)'!$K$11*$C$6</f>
        <v>-0.15502343499240392</v>
      </c>
      <c r="H276" s="172">
        <f ca="1">'Data (DefiLlama)'!$H$12*100+_xlfn.NORM.S.INV(RAND())*'Data (DefiLlama)'!$K$12*$C$6</f>
        <v>5.005891104993287</v>
      </c>
      <c r="I276" s="175">
        <f ca="1">'Data (DefiLlama)'!$H$13*100+_xlfn.NORM.S.INV(RAND())*'Data (DefiLlama)'!$K$13*$C$6</f>
        <v>5.3312481757013259</v>
      </c>
      <c r="J276" s="172">
        <f ca="1">C276*'Allocation - Base'!$H$6+D276*'Allocation - Base'!$H$7+E276*'Allocation - Base'!$H$8+F276*'Allocation - Base'!$H$9+G276*'Allocation - Base'!$H$10+H276*'Allocation - Base'!$H$11+I276*'Allocation - Base'!$H$12</f>
        <v>4.5547017380499195</v>
      </c>
      <c r="K276" s="172">
        <f t="shared" ca="1" si="10"/>
        <v>0</v>
      </c>
      <c r="L276" s="172">
        <f t="shared" ca="1" si="11"/>
        <v>4.4547017380499199</v>
      </c>
      <c r="M276" s="172">
        <f t="shared" ca="1" si="12"/>
        <v>4.4547017380499199</v>
      </c>
      <c r="N276" s="172"/>
    </row>
    <row r="277" spans="2:14" x14ac:dyDescent="0.25">
      <c r="B277" s="164">
        <v>245</v>
      </c>
      <c r="C277" s="172">
        <f ca="1">'Data (DefiLlama)'!$H$7*100+_xlfn.NORM.S.INV(RAND())*'Data (DefiLlama)'!$K$7*$C$6</f>
        <v>4.2932707990027792</v>
      </c>
      <c r="D277" s="172">
        <f ca="1">'Data (DefiLlama)'!$H$8*100+_xlfn.NORM.S.INV(RAND())*'Data (DefiLlama)'!$K$8*$C$6</f>
        <v>4.8551850847828693</v>
      </c>
      <c r="E277" s="172">
        <f ca="1">'Data (DefiLlama)'!$H$9*100+_xlfn.NORM.S.INV(RAND())*'Data (DefiLlama)'!$K$9*$C$6</f>
        <v>5.2919696656848361</v>
      </c>
      <c r="F277" s="172">
        <f ca="1">'Data (DefiLlama)'!$H$10*100+_xlfn.NORM.S.INV(RAND())*'Data (DefiLlama)'!$K$10*$C$6</f>
        <v>3.2894380113419057</v>
      </c>
      <c r="G277" s="172">
        <f ca="1">'Data (DefiLlama)'!$H$11*100+_xlfn.NORM.S.INV(RAND())*'Data (DefiLlama)'!$K$11*$C$6</f>
        <v>0.20304177158074224</v>
      </c>
      <c r="H277" s="172">
        <f ca="1">'Data (DefiLlama)'!$H$12*100+_xlfn.NORM.S.INV(RAND())*'Data (DefiLlama)'!$K$12*$C$6</f>
        <v>4.4320595609319984</v>
      </c>
      <c r="I277" s="175">
        <f ca="1">'Data (DefiLlama)'!$H$13*100+_xlfn.NORM.S.INV(RAND())*'Data (DefiLlama)'!$K$13*$C$6</f>
        <v>4.5447688955187324</v>
      </c>
      <c r="J277" s="172">
        <f ca="1">C277*'Allocation - Base'!$H$6+D277*'Allocation - Base'!$H$7+E277*'Allocation - Base'!$H$8+F277*'Allocation - Base'!$H$9+G277*'Allocation - Base'!$H$10+H277*'Allocation - Base'!$H$11+I277*'Allocation - Base'!$H$12</f>
        <v>4.4997309500365974</v>
      </c>
      <c r="K277" s="172">
        <f t="shared" ca="1" si="10"/>
        <v>0</v>
      </c>
      <c r="L277" s="172">
        <f t="shared" ca="1" si="11"/>
        <v>4.3997309500365978</v>
      </c>
      <c r="M277" s="172">
        <f t="shared" ca="1" si="12"/>
        <v>4.3997309500365978</v>
      </c>
      <c r="N277" s="172"/>
    </row>
    <row r="278" spans="2:14" x14ac:dyDescent="0.25">
      <c r="B278" s="164">
        <v>246</v>
      </c>
      <c r="C278" s="172">
        <f ca="1">'Data (DefiLlama)'!$H$7*100+_xlfn.NORM.S.INV(RAND())*'Data (DefiLlama)'!$K$7*$C$6</f>
        <v>4.0224761411341019</v>
      </c>
      <c r="D278" s="172">
        <f ca="1">'Data (DefiLlama)'!$H$8*100+_xlfn.NORM.S.INV(RAND())*'Data (DefiLlama)'!$K$8*$C$6</f>
        <v>4.5608208087090683</v>
      </c>
      <c r="E278" s="172">
        <f ca="1">'Data (DefiLlama)'!$H$9*100+_xlfn.NORM.S.INV(RAND())*'Data (DefiLlama)'!$K$9*$C$6</f>
        <v>4.2525624110832805</v>
      </c>
      <c r="F278" s="172">
        <f ca="1">'Data (DefiLlama)'!$H$10*100+_xlfn.NORM.S.INV(RAND())*'Data (DefiLlama)'!$K$10*$C$6</f>
        <v>2.8953559404893303</v>
      </c>
      <c r="G278" s="172">
        <f ca="1">'Data (DefiLlama)'!$H$11*100+_xlfn.NORM.S.INV(RAND())*'Data (DefiLlama)'!$K$11*$C$6</f>
        <v>-2.0620663219918792E-2</v>
      </c>
      <c r="H278" s="172">
        <f ca="1">'Data (DefiLlama)'!$H$12*100+_xlfn.NORM.S.INV(RAND())*'Data (DefiLlama)'!$K$12*$C$6</f>
        <v>5.6357467595753885</v>
      </c>
      <c r="I278" s="175">
        <f ca="1">'Data (DefiLlama)'!$H$13*100+_xlfn.NORM.S.INV(RAND())*'Data (DefiLlama)'!$K$13*$C$6</f>
        <v>7.0882675955649148</v>
      </c>
      <c r="J278" s="172">
        <f ca="1">C278*'Allocation - Base'!$H$6+D278*'Allocation - Base'!$H$7+E278*'Allocation - Base'!$H$8+F278*'Allocation - Base'!$H$9+G278*'Allocation - Base'!$H$10+H278*'Allocation - Base'!$H$11+I278*'Allocation - Base'!$H$12</f>
        <v>4.2544196280636299</v>
      </c>
      <c r="K278" s="172">
        <f t="shared" ca="1" si="10"/>
        <v>0</v>
      </c>
      <c r="L278" s="172">
        <f t="shared" ca="1" si="11"/>
        <v>4.1544196280636303</v>
      </c>
      <c r="M278" s="172">
        <f t="shared" ca="1" si="12"/>
        <v>4.1544196280636303</v>
      </c>
      <c r="N278" s="172"/>
    </row>
    <row r="279" spans="2:14" x14ac:dyDescent="0.25">
      <c r="B279" s="164">
        <v>247</v>
      </c>
      <c r="C279" s="172">
        <f ca="1">'Data (DefiLlama)'!$H$7*100+_xlfn.NORM.S.INV(RAND())*'Data (DefiLlama)'!$K$7*$C$6</f>
        <v>4.0128007961168555</v>
      </c>
      <c r="D279" s="172">
        <f ca="1">'Data (DefiLlama)'!$H$8*100+_xlfn.NORM.S.INV(RAND())*'Data (DefiLlama)'!$K$8*$C$6</f>
        <v>4.7825759233984702</v>
      </c>
      <c r="E279" s="172">
        <f ca="1">'Data (DefiLlama)'!$H$9*100+_xlfn.NORM.S.INV(RAND())*'Data (DefiLlama)'!$K$9*$C$6</f>
        <v>2.956539968853555</v>
      </c>
      <c r="F279" s="172">
        <f ca="1">'Data (DefiLlama)'!$H$10*100+_xlfn.NORM.S.INV(RAND())*'Data (DefiLlama)'!$K$10*$C$6</f>
        <v>3.950720851448581</v>
      </c>
      <c r="G279" s="172">
        <f ca="1">'Data (DefiLlama)'!$H$11*100+_xlfn.NORM.S.INV(RAND())*'Data (DefiLlama)'!$K$11*$C$6</f>
        <v>-6.3037151746223485E-2</v>
      </c>
      <c r="H279" s="172">
        <f ca="1">'Data (DefiLlama)'!$H$12*100+_xlfn.NORM.S.INV(RAND())*'Data (DefiLlama)'!$K$12*$C$6</f>
        <v>4.3742281742481017</v>
      </c>
      <c r="I279" s="175">
        <f ca="1">'Data (DefiLlama)'!$H$13*100+_xlfn.NORM.S.INV(RAND())*'Data (DefiLlama)'!$K$13*$C$6</f>
        <v>5.8025620015846577</v>
      </c>
      <c r="J279" s="172">
        <f ca="1">C279*'Allocation - Base'!$H$6+D279*'Allocation - Base'!$H$7+E279*'Allocation - Base'!$H$8+F279*'Allocation - Base'!$H$9+G279*'Allocation - Base'!$H$10+H279*'Allocation - Base'!$H$11+I279*'Allocation - Base'!$H$12</f>
        <v>3.791601580447967</v>
      </c>
      <c r="K279" s="172">
        <f t="shared" ca="1" si="10"/>
        <v>0.44552666566988092</v>
      </c>
      <c r="L279" s="172">
        <f t="shared" ca="1" si="11"/>
        <v>3.2460749147780859</v>
      </c>
      <c r="M279" s="172">
        <f t="shared" ca="1" si="12"/>
        <v>3.6916015804479669</v>
      </c>
      <c r="N279" s="172"/>
    </row>
    <row r="280" spans="2:14" x14ac:dyDescent="0.25">
      <c r="B280" s="164">
        <v>248</v>
      </c>
      <c r="C280" s="172">
        <f ca="1">'Data (DefiLlama)'!$H$7*100+_xlfn.NORM.S.INV(RAND())*'Data (DefiLlama)'!$K$7*$C$6</f>
        <v>4.2076728880525041</v>
      </c>
      <c r="D280" s="172">
        <f ca="1">'Data (DefiLlama)'!$H$8*100+_xlfn.NORM.S.INV(RAND())*'Data (DefiLlama)'!$K$8*$C$6</f>
        <v>3.9546353279462219</v>
      </c>
      <c r="E280" s="172">
        <f ca="1">'Data (DefiLlama)'!$H$9*100+_xlfn.NORM.S.INV(RAND())*'Data (DefiLlama)'!$K$9*$C$6</f>
        <v>4.5047020371090563</v>
      </c>
      <c r="F280" s="172">
        <f ca="1">'Data (DefiLlama)'!$H$10*100+_xlfn.NORM.S.INV(RAND())*'Data (DefiLlama)'!$K$10*$C$6</f>
        <v>4.262251272447811</v>
      </c>
      <c r="G280" s="172">
        <f ca="1">'Data (DefiLlama)'!$H$11*100+_xlfn.NORM.S.INV(RAND())*'Data (DefiLlama)'!$K$11*$C$6</f>
        <v>-0.15610866869106529</v>
      </c>
      <c r="H280" s="172">
        <f ca="1">'Data (DefiLlama)'!$H$12*100+_xlfn.NORM.S.INV(RAND())*'Data (DefiLlama)'!$K$12*$C$6</f>
        <v>5.604150439080275</v>
      </c>
      <c r="I280" s="175">
        <f ca="1">'Data (DefiLlama)'!$H$13*100+_xlfn.NORM.S.INV(RAND())*'Data (DefiLlama)'!$K$13*$C$6</f>
        <v>3.0291087468564313</v>
      </c>
      <c r="J280" s="172">
        <f ca="1">C280*'Allocation - Base'!$H$6+D280*'Allocation - Base'!$H$7+E280*'Allocation - Base'!$H$8+F280*'Allocation - Base'!$H$9+G280*'Allocation - Base'!$H$10+H280*'Allocation - Base'!$H$11+I280*'Allocation - Base'!$H$12</f>
        <v>4.2099533401070586</v>
      </c>
      <c r="K280" s="172">
        <f t="shared" ca="1" si="10"/>
        <v>0</v>
      </c>
      <c r="L280" s="172">
        <f t="shared" ca="1" si="11"/>
        <v>4.1099533401070589</v>
      </c>
      <c r="M280" s="172">
        <f t="shared" ca="1" si="12"/>
        <v>4.1099533401070589</v>
      </c>
      <c r="N280" s="172"/>
    </row>
    <row r="281" spans="2:14" x14ac:dyDescent="0.25">
      <c r="B281" s="164">
        <v>249</v>
      </c>
      <c r="C281" s="172">
        <f ca="1">'Data (DefiLlama)'!$H$7*100+_xlfn.NORM.S.INV(RAND())*'Data (DefiLlama)'!$K$7*$C$6</f>
        <v>4.5247855496298248</v>
      </c>
      <c r="D281" s="172">
        <f ca="1">'Data (DefiLlama)'!$H$8*100+_xlfn.NORM.S.INV(RAND())*'Data (DefiLlama)'!$K$8*$C$6</f>
        <v>5.9069711125443867</v>
      </c>
      <c r="E281" s="172">
        <f ca="1">'Data (DefiLlama)'!$H$9*100+_xlfn.NORM.S.INV(RAND())*'Data (DefiLlama)'!$K$9*$C$6</f>
        <v>4.1975885435298785</v>
      </c>
      <c r="F281" s="172">
        <f ca="1">'Data (DefiLlama)'!$H$10*100+_xlfn.NORM.S.INV(RAND())*'Data (DefiLlama)'!$K$10*$C$6</f>
        <v>3.9272215046153365</v>
      </c>
      <c r="G281" s="172">
        <f ca="1">'Data (DefiLlama)'!$H$11*100+_xlfn.NORM.S.INV(RAND())*'Data (DefiLlama)'!$K$11*$C$6</f>
        <v>-0.36452259035171952</v>
      </c>
      <c r="H281" s="172">
        <f ca="1">'Data (DefiLlama)'!$H$12*100+_xlfn.NORM.S.INV(RAND())*'Data (DefiLlama)'!$K$12*$C$6</f>
        <v>5.1695401018457776</v>
      </c>
      <c r="I281" s="175">
        <f ca="1">'Data (DefiLlama)'!$H$13*100+_xlfn.NORM.S.INV(RAND())*'Data (DefiLlama)'!$K$13*$C$6</f>
        <v>4.6956502604452179</v>
      </c>
      <c r="J281" s="172">
        <f ca="1">C281*'Allocation - Base'!$H$6+D281*'Allocation - Base'!$H$7+E281*'Allocation - Base'!$H$8+F281*'Allocation - Base'!$H$9+G281*'Allocation - Base'!$H$10+H281*'Allocation - Base'!$H$11+I281*'Allocation - Base'!$H$12</f>
        <v>4.6407804646667943</v>
      </c>
      <c r="K281" s="172">
        <f t="shared" ca="1" si="10"/>
        <v>0</v>
      </c>
      <c r="L281" s="172">
        <f t="shared" ca="1" si="11"/>
        <v>4.5407804646667946</v>
      </c>
      <c r="M281" s="172">
        <f t="shared" ca="1" si="12"/>
        <v>4.5407804646667946</v>
      </c>
      <c r="N281" s="172"/>
    </row>
    <row r="282" spans="2:14" x14ac:dyDescent="0.25">
      <c r="B282" s="164">
        <v>250</v>
      </c>
      <c r="C282" s="172">
        <f ca="1">'Data (DefiLlama)'!$H$7*100+_xlfn.NORM.S.INV(RAND())*'Data (DefiLlama)'!$K$7*$C$6</f>
        <v>4.4544516773239557</v>
      </c>
      <c r="D282" s="172">
        <f ca="1">'Data (DefiLlama)'!$H$8*100+_xlfn.NORM.S.INV(RAND())*'Data (DefiLlama)'!$K$8*$C$6</f>
        <v>5.0389361871643761</v>
      </c>
      <c r="E282" s="172">
        <f ca="1">'Data (DefiLlama)'!$H$9*100+_xlfn.NORM.S.INV(RAND())*'Data (DefiLlama)'!$K$9*$C$6</f>
        <v>3.9457043215897616</v>
      </c>
      <c r="F282" s="172">
        <f ca="1">'Data (DefiLlama)'!$H$10*100+_xlfn.NORM.S.INV(RAND())*'Data (DefiLlama)'!$K$10*$C$6</f>
        <v>3.9047238676267111</v>
      </c>
      <c r="G282" s="172">
        <f ca="1">'Data (DefiLlama)'!$H$11*100+_xlfn.NORM.S.INV(RAND())*'Data (DefiLlama)'!$K$11*$C$6</f>
        <v>-7.2571734159092405E-2</v>
      </c>
      <c r="H282" s="172">
        <f ca="1">'Data (DefiLlama)'!$H$12*100+_xlfn.NORM.S.INV(RAND())*'Data (DefiLlama)'!$K$12*$C$6</f>
        <v>3.980576788640156</v>
      </c>
      <c r="I282" s="175">
        <f ca="1">'Data (DefiLlama)'!$H$13*100+_xlfn.NORM.S.INV(RAND())*'Data (DefiLlama)'!$K$13*$C$6</f>
        <v>6.6016320258339238</v>
      </c>
      <c r="J282" s="172">
        <f ca="1">C282*'Allocation - Base'!$H$6+D282*'Allocation - Base'!$H$7+E282*'Allocation - Base'!$H$8+F282*'Allocation - Base'!$H$9+G282*'Allocation - Base'!$H$10+H282*'Allocation - Base'!$H$11+I282*'Allocation - Base'!$H$12</f>
        <v>4.17595356197379</v>
      </c>
      <c r="K282" s="172">
        <f t="shared" ca="1" si="10"/>
        <v>0</v>
      </c>
      <c r="L282" s="172">
        <f t="shared" ca="1" si="11"/>
        <v>4.0759535619737903</v>
      </c>
      <c r="M282" s="172">
        <f t="shared" ca="1" si="12"/>
        <v>4.0759535619737903</v>
      </c>
      <c r="N282" s="172"/>
    </row>
    <row r="283" spans="2:14" x14ac:dyDescent="0.25">
      <c r="B283" s="164">
        <v>251</v>
      </c>
      <c r="C283" s="172">
        <f ca="1">'Data (DefiLlama)'!$H$7*100+_xlfn.NORM.S.INV(RAND())*'Data (DefiLlama)'!$K$7*$C$6</f>
        <v>4.4589860058334407</v>
      </c>
      <c r="D283" s="172">
        <f ca="1">'Data (DefiLlama)'!$H$8*100+_xlfn.NORM.S.INV(RAND())*'Data (DefiLlama)'!$K$8*$C$6</f>
        <v>5.5278036119541314</v>
      </c>
      <c r="E283" s="172">
        <f ca="1">'Data (DefiLlama)'!$H$9*100+_xlfn.NORM.S.INV(RAND())*'Data (DefiLlama)'!$K$9*$C$6</f>
        <v>4.1511299674265736</v>
      </c>
      <c r="F283" s="172">
        <f ca="1">'Data (DefiLlama)'!$H$10*100+_xlfn.NORM.S.INV(RAND())*'Data (DefiLlama)'!$K$10*$C$6</f>
        <v>3.2325734525863257</v>
      </c>
      <c r="G283" s="172">
        <f ca="1">'Data (DefiLlama)'!$H$11*100+_xlfn.NORM.S.INV(RAND())*'Data (DefiLlama)'!$K$11*$C$6</f>
        <v>0.15413042415538089</v>
      </c>
      <c r="H283" s="172">
        <f ca="1">'Data (DefiLlama)'!$H$12*100+_xlfn.NORM.S.INV(RAND())*'Data (DefiLlama)'!$K$12*$C$6</f>
        <v>4.9111754549380979</v>
      </c>
      <c r="I283" s="175">
        <f ca="1">'Data (DefiLlama)'!$H$13*100+_xlfn.NORM.S.INV(RAND())*'Data (DefiLlama)'!$K$13*$C$6</f>
        <v>3.9603073237081396</v>
      </c>
      <c r="J283" s="172">
        <f ca="1">C283*'Allocation - Base'!$H$6+D283*'Allocation - Base'!$H$7+E283*'Allocation - Base'!$H$8+F283*'Allocation - Base'!$H$9+G283*'Allocation - Base'!$H$10+H283*'Allocation - Base'!$H$11+I283*'Allocation - Base'!$H$12</f>
        <v>4.5018120360436926</v>
      </c>
      <c r="K283" s="172">
        <f t="shared" ca="1" si="10"/>
        <v>0</v>
      </c>
      <c r="L283" s="172">
        <f t="shared" ca="1" si="11"/>
        <v>4.401812036043693</v>
      </c>
      <c r="M283" s="172">
        <f t="shared" ca="1" si="12"/>
        <v>4.401812036043693</v>
      </c>
      <c r="N283" s="172"/>
    </row>
    <row r="284" spans="2:14" x14ac:dyDescent="0.25">
      <c r="B284" s="164">
        <v>252</v>
      </c>
      <c r="C284" s="172">
        <f ca="1">'Data (DefiLlama)'!$H$7*100+_xlfn.NORM.S.INV(RAND())*'Data (DefiLlama)'!$K$7*$C$6</f>
        <v>4.307840143657689</v>
      </c>
      <c r="D284" s="172">
        <f ca="1">'Data (DefiLlama)'!$H$8*100+_xlfn.NORM.S.INV(RAND())*'Data (DefiLlama)'!$K$8*$C$6</f>
        <v>5.5066078219492711</v>
      </c>
      <c r="E284" s="172">
        <f ca="1">'Data (DefiLlama)'!$H$9*100+_xlfn.NORM.S.INV(RAND())*'Data (DefiLlama)'!$K$9*$C$6</f>
        <v>4.7807572061624652</v>
      </c>
      <c r="F284" s="172">
        <f ca="1">'Data (DefiLlama)'!$H$10*100+_xlfn.NORM.S.INV(RAND())*'Data (DefiLlama)'!$K$10*$C$6</f>
        <v>3.2375601718222886</v>
      </c>
      <c r="G284" s="172">
        <f ca="1">'Data (DefiLlama)'!$H$11*100+_xlfn.NORM.S.INV(RAND())*'Data (DefiLlama)'!$K$11*$C$6</f>
        <v>-0.27973283571859581</v>
      </c>
      <c r="H284" s="172">
        <f ca="1">'Data (DefiLlama)'!$H$12*100+_xlfn.NORM.S.INV(RAND())*'Data (DefiLlama)'!$K$12*$C$6</f>
        <v>5.1344917450517311</v>
      </c>
      <c r="I284" s="175">
        <f ca="1">'Data (DefiLlama)'!$H$13*100+_xlfn.NORM.S.INV(RAND())*'Data (DefiLlama)'!$K$13*$C$6</f>
        <v>5.0792952171287826</v>
      </c>
      <c r="J284" s="172">
        <f ca="1">C284*'Allocation - Base'!$H$6+D284*'Allocation - Base'!$H$7+E284*'Allocation - Base'!$H$8+F284*'Allocation - Base'!$H$9+G284*'Allocation - Base'!$H$10+H284*'Allocation - Base'!$H$11+I284*'Allocation - Base'!$H$12</f>
        <v>4.62038042009707</v>
      </c>
      <c r="K284" s="172">
        <f t="shared" ca="1" si="10"/>
        <v>0</v>
      </c>
      <c r="L284" s="172">
        <f t="shared" ca="1" si="11"/>
        <v>4.5203804200970703</v>
      </c>
      <c r="M284" s="172">
        <f t="shared" ca="1" si="12"/>
        <v>4.5203804200970703</v>
      </c>
      <c r="N284" s="172"/>
    </row>
    <row r="285" spans="2:14" x14ac:dyDescent="0.25">
      <c r="B285" s="164">
        <v>253</v>
      </c>
      <c r="C285" s="172">
        <f ca="1">'Data (DefiLlama)'!$H$7*100+_xlfn.NORM.S.INV(RAND())*'Data (DefiLlama)'!$K$7*$C$6</f>
        <v>4.4123306322360589</v>
      </c>
      <c r="D285" s="172">
        <f ca="1">'Data (DefiLlama)'!$H$8*100+_xlfn.NORM.S.INV(RAND())*'Data (DefiLlama)'!$K$8*$C$6</f>
        <v>6.3754990121272277</v>
      </c>
      <c r="E285" s="172">
        <f ca="1">'Data (DefiLlama)'!$H$9*100+_xlfn.NORM.S.INV(RAND())*'Data (DefiLlama)'!$K$9*$C$6</f>
        <v>4.4476668093578109</v>
      </c>
      <c r="F285" s="172">
        <f ca="1">'Data (DefiLlama)'!$H$10*100+_xlfn.NORM.S.INV(RAND())*'Data (DefiLlama)'!$K$10*$C$6</f>
        <v>4.3561025428753029</v>
      </c>
      <c r="G285" s="172">
        <f ca="1">'Data (DefiLlama)'!$H$11*100+_xlfn.NORM.S.INV(RAND())*'Data (DefiLlama)'!$K$11*$C$6</f>
        <v>3.041088388822023E-2</v>
      </c>
      <c r="H285" s="172">
        <f ca="1">'Data (DefiLlama)'!$H$12*100+_xlfn.NORM.S.INV(RAND())*'Data (DefiLlama)'!$K$12*$C$6</f>
        <v>4.9759393483590983</v>
      </c>
      <c r="I285" s="175">
        <f ca="1">'Data (DefiLlama)'!$H$13*100+_xlfn.NORM.S.INV(RAND())*'Data (DefiLlama)'!$K$13*$C$6</f>
        <v>4.997289533669834</v>
      </c>
      <c r="J285" s="172">
        <f ca="1">C285*'Allocation - Base'!$H$6+D285*'Allocation - Base'!$H$7+E285*'Allocation - Base'!$H$8+F285*'Allocation - Base'!$H$9+G285*'Allocation - Base'!$H$10+H285*'Allocation - Base'!$H$11+I285*'Allocation - Base'!$H$12</f>
        <v>4.7774020914903526</v>
      </c>
      <c r="K285" s="172">
        <f t="shared" ca="1" si="10"/>
        <v>0.93165189464423959</v>
      </c>
      <c r="L285" s="172">
        <f t="shared" ca="1" si="11"/>
        <v>3.7457501968461133</v>
      </c>
      <c r="M285" s="172">
        <f t="shared" ca="1" si="12"/>
        <v>4.6774020914903529</v>
      </c>
      <c r="N285" s="172"/>
    </row>
    <row r="286" spans="2:14" x14ac:dyDescent="0.25">
      <c r="B286" s="164">
        <v>254</v>
      </c>
      <c r="C286" s="172">
        <f ca="1">'Data (DefiLlama)'!$H$7*100+_xlfn.NORM.S.INV(RAND())*'Data (DefiLlama)'!$K$7*$C$6</f>
        <v>4.1460835298236738</v>
      </c>
      <c r="D286" s="172">
        <f ca="1">'Data (DefiLlama)'!$H$8*100+_xlfn.NORM.S.INV(RAND())*'Data (DefiLlama)'!$K$8*$C$6</f>
        <v>6.1938859696408279</v>
      </c>
      <c r="E286" s="172">
        <f ca="1">'Data (DefiLlama)'!$H$9*100+_xlfn.NORM.S.INV(RAND())*'Data (DefiLlama)'!$K$9*$C$6</f>
        <v>4.233907040205338</v>
      </c>
      <c r="F286" s="172">
        <f ca="1">'Data (DefiLlama)'!$H$10*100+_xlfn.NORM.S.INV(RAND())*'Data (DefiLlama)'!$K$10*$C$6</f>
        <v>4.4108457224448898</v>
      </c>
      <c r="G286" s="172">
        <f ca="1">'Data (DefiLlama)'!$H$11*100+_xlfn.NORM.S.INV(RAND())*'Data (DefiLlama)'!$K$11*$C$6</f>
        <v>0.24477239356737673</v>
      </c>
      <c r="H286" s="172">
        <f ca="1">'Data (DefiLlama)'!$H$12*100+_xlfn.NORM.S.INV(RAND())*'Data (DefiLlama)'!$K$12*$C$6</f>
        <v>3.5823635160611156</v>
      </c>
      <c r="I286" s="175">
        <f ca="1">'Data (DefiLlama)'!$H$13*100+_xlfn.NORM.S.INV(RAND())*'Data (DefiLlama)'!$K$13*$C$6</f>
        <v>4.7099093437675199</v>
      </c>
      <c r="J286" s="172">
        <f ca="1">C286*'Allocation - Base'!$H$6+D286*'Allocation - Base'!$H$7+E286*'Allocation - Base'!$H$8+F286*'Allocation - Base'!$H$9+G286*'Allocation - Base'!$H$10+H286*'Allocation - Base'!$H$11+I286*'Allocation - Base'!$H$12</f>
        <v>4.4003664584961797</v>
      </c>
      <c r="K286" s="172">
        <f t="shared" ca="1" si="10"/>
        <v>0</v>
      </c>
      <c r="L286" s="172">
        <f t="shared" ca="1" si="11"/>
        <v>4.30036645849618</v>
      </c>
      <c r="M286" s="172">
        <f t="shared" ca="1" si="12"/>
        <v>4.30036645849618</v>
      </c>
      <c r="N286" s="172"/>
    </row>
    <row r="287" spans="2:14" x14ac:dyDescent="0.25">
      <c r="B287" s="164">
        <v>255</v>
      </c>
      <c r="C287" s="172">
        <f ca="1">'Data (DefiLlama)'!$H$7*100+_xlfn.NORM.S.INV(RAND())*'Data (DefiLlama)'!$K$7*$C$6</f>
        <v>4.3722219794241406</v>
      </c>
      <c r="D287" s="172">
        <f ca="1">'Data (DefiLlama)'!$H$8*100+_xlfn.NORM.S.INV(RAND())*'Data (DefiLlama)'!$K$8*$C$6</f>
        <v>5.0446957481605059</v>
      </c>
      <c r="E287" s="172">
        <f ca="1">'Data (DefiLlama)'!$H$9*100+_xlfn.NORM.S.INV(RAND())*'Data (DefiLlama)'!$K$9*$C$6</f>
        <v>4.4651054827896717</v>
      </c>
      <c r="F287" s="172">
        <f ca="1">'Data (DefiLlama)'!$H$10*100+_xlfn.NORM.S.INV(RAND())*'Data (DefiLlama)'!$K$10*$C$6</f>
        <v>3.3076899966211228</v>
      </c>
      <c r="G287" s="172">
        <f ca="1">'Data (DefiLlama)'!$H$11*100+_xlfn.NORM.S.INV(RAND())*'Data (DefiLlama)'!$K$11*$C$6</f>
        <v>7.0608209437693914E-2</v>
      </c>
      <c r="H287" s="172">
        <f ca="1">'Data (DefiLlama)'!$H$12*100+_xlfn.NORM.S.INV(RAND())*'Data (DefiLlama)'!$K$12*$C$6</f>
        <v>4.4118584131736212</v>
      </c>
      <c r="I287" s="175">
        <f ca="1">'Data (DefiLlama)'!$H$13*100+_xlfn.NORM.S.INV(RAND())*'Data (DefiLlama)'!$K$13*$C$6</f>
        <v>6.0964298213335919</v>
      </c>
      <c r="J287" s="172">
        <f ca="1">C287*'Allocation - Base'!$H$6+D287*'Allocation - Base'!$H$7+E287*'Allocation - Base'!$H$8+F287*'Allocation - Base'!$H$9+G287*'Allocation - Base'!$H$10+H287*'Allocation - Base'!$H$11+I287*'Allocation - Base'!$H$12</f>
        <v>4.3544260740127143</v>
      </c>
      <c r="K287" s="172">
        <f t="shared" ca="1" si="10"/>
        <v>0</v>
      </c>
      <c r="L287" s="172">
        <f t="shared" ca="1" si="11"/>
        <v>4.2544260740127147</v>
      </c>
      <c r="M287" s="172">
        <f t="shared" ca="1" si="12"/>
        <v>4.2544260740127147</v>
      </c>
      <c r="N287" s="172"/>
    </row>
    <row r="288" spans="2:14" x14ac:dyDescent="0.25">
      <c r="B288" s="164">
        <v>256</v>
      </c>
      <c r="C288" s="172">
        <f ca="1">'Data (DefiLlama)'!$H$7*100+_xlfn.NORM.S.INV(RAND())*'Data (DefiLlama)'!$K$7*$C$6</f>
        <v>4.350251579288118</v>
      </c>
      <c r="D288" s="172">
        <f ca="1">'Data (DefiLlama)'!$H$8*100+_xlfn.NORM.S.INV(RAND())*'Data (DefiLlama)'!$K$8*$C$6</f>
        <v>4.5546717719380814</v>
      </c>
      <c r="E288" s="172">
        <f ca="1">'Data (DefiLlama)'!$H$9*100+_xlfn.NORM.S.INV(RAND())*'Data (DefiLlama)'!$K$9*$C$6</f>
        <v>3.8009157988577535</v>
      </c>
      <c r="F288" s="172">
        <f ca="1">'Data (DefiLlama)'!$H$10*100+_xlfn.NORM.S.INV(RAND())*'Data (DefiLlama)'!$K$10*$C$6</f>
        <v>3.4684954698783601</v>
      </c>
      <c r="G288" s="172">
        <f ca="1">'Data (DefiLlama)'!$H$11*100+_xlfn.NORM.S.INV(RAND())*'Data (DefiLlama)'!$K$11*$C$6</f>
        <v>0.13973987019392575</v>
      </c>
      <c r="H288" s="172">
        <f ca="1">'Data (DefiLlama)'!$H$12*100+_xlfn.NORM.S.INV(RAND())*'Data (DefiLlama)'!$K$12*$C$6</f>
        <v>5.418707519131492</v>
      </c>
      <c r="I288" s="175">
        <f ca="1">'Data (DefiLlama)'!$H$13*100+_xlfn.NORM.S.INV(RAND())*'Data (DefiLlama)'!$K$13*$C$6</f>
        <v>4.8348423015511814</v>
      </c>
      <c r="J288" s="172">
        <f ca="1">C288*'Allocation - Base'!$H$6+D288*'Allocation - Base'!$H$7+E288*'Allocation - Base'!$H$8+F288*'Allocation - Base'!$H$9+G288*'Allocation - Base'!$H$10+H288*'Allocation - Base'!$H$11+I288*'Allocation - Base'!$H$12</f>
        <v>4.2137654878648139</v>
      </c>
      <c r="K288" s="172">
        <f t="shared" ca="1" si="10"/>
        <v>0</v>
      </c>
      <c r="L288" s="172">
        <f t="shared" ca="1" si="11"/>
        <v>4.1137654878648142</v>
      </c>
      <c r="M288" s="172">
        <f t="shared" ca="1" si="12"/>
        <v>4.1137654878648142</v>
      </c>
      <c r="N288" s="172"/>
    </row>
    <row r="289" spans="2:14" x14ac:dyDescent="0.25">
      <c r="B289" s="164">
        <v>257</v>
      </c>
      <c r="C289" s="172">
        <f ca="1">'Data (DefiLlama)'!$H$7*100+_xlfn.NORM.S.INV(RAND())*'Data (DefiLlama)'!$K$7*$C$6</f>
        <v>4.5432755110377192</v>
      </c>
      <c r="D289" s="172">
        <f ca="1">'Data (DefiLlama)'!$H$8*100+_xlfn.NORM.S.INV(RAND())*'Data (DefiLlama)'!$K$8*$C$6</f>
        <v>3.5920046171522668</v>
      </c>
      <c r="E289" s="172">
        <f ca="1">'Data (DefiLlama)'!$H$9*100+_xlfn.NORM.S.INV(RAND())*'Data (DefiLlama)'!$K$9*$C$6</f>
        <v>4.6959326380499178</v>
      </c>
      <c r="F289" s="172">
        <f ca="1">'Data (DefiLlama)'!$H$10*100+_xlfn.NORM.S.INV(RAND())*'Data (DefiLlama)'!$K$10*$C$6</f>
        <v>3.2685483230185928</v>
      </c>
      <c r="G289" s="172">
        <f ca="1">'Data (DefiLlama)'!$H$11*100+_xlfn.NORM.S.INV(RAND())*'Data (DefiLlama)'!$K$11*$C$6</f>
        <v>-0.28514364192586511</v>
      </c>
      <c r="H289" s="172">
        <f ca="1">'Data (DefiLlama)'!$H$12*100+_xlfn.NORM.S.INV(RAND())*'Data (DefiLlama)'!$K$12*$C$6</f>
        <v>4.939726114139404</v>
      </c>
      <c r="I289" s="175">
        <f ca="1">'Data (DefiLlama)'!$H$13*100+_xlfn.NORM.S.INV(RAND())*'Data (DefiLlama)'!$K$13*$C$6</f>
        <v>6.587295946737358</v>
      </c>
      <c r="J289" s="172">
        <f ca="1">C289*'Allocation - Base'!$H$6+D289*'Allocation - Base'!$H$7+E289*'Allocation - Base'!$H$8+F289*'Allocation - Base'!$H$9+G289*'Allocation - Base'!$H$10+H289*'Allocation - Base'!$H$11+I289*'Allocation - Base'!$H$12</f>
        <v>4.1616687021364793</v>
      </c>
      <c r="K289" s="172">
        <f t="shared" ref="K289:K352" ca="1" si="13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289" s="172">
        <f t="shared" ref="L289:L352" ca="1" si="14">J289-$C$7*100-K289</f>
        <v>4.0616687021364797</v>
      </c>
      <c r="M289" s="172">
        <f t="shared" ref="M289:M352" ca="1" si="15">J289-$C$7*100</f>
        <v>4.0616687021364797</v>
      </c>
      <c r="N289" s="172"/>
    </row>
    <row r="290" spans="2:14" x14ac:dyDescent="0.25">
      <c r="B290" s="164">
        <v>258</v>
      </c>
      <c r="C290" s="172">
        <f ca="1">'Data (DefiLlama)'!$H$7*100+_xlfn.NORM.S.INV(RAND())*'Data (DefiLlama)'!$K$7*$C$6</f>
        <v>4.1096789727274654</v>
      </c>
      <c r="D290" s="172">
        <f ca="1">'Data (DefiLlama)'!$H$8*100+_xlfn.NORM.S.INV(RAND())*'Data (DefiLlama)'!$K$8*$C$6</f>
        <v>5.5550318861224852</v>
      </c>
      <c r="E290" s="172">
        <f ca="1">'Data (DefiLlama)'!$H$9*100+_xlfn.NORM.S.INV(RAND())*'Data (DefiLlama)'!$K$9*$C$6</f>
        <v>3.2903164642868283</v>
      </c>
      <c r="F290" s="172">
        <f ca="1">'Data (DefiLlama)'!$H$10*100+_xlfn.NORM.S.INV(RAND())*'Data (DefiLlama)'!$K$10*$C$6</f>
        <v>2.6719238106586527</v>
      </c>
      <c r="G290" s="172">
        <f ca="1">'Data (DefiLlama)'!$H$11*100+_xlfn.NORM.S.INV(RAND())*'Data (DefiLlama)'!$K$11*$C$6</f>
        <v>-5.8519105062513586E-2</v>
      </c>
      <c r="H290" s="172">
        <f ca="1">'Data (DefiLlama)'!$H$12*100+_xlfn.NORM.S.INV(RAND())*'Data (DefiLlama)'!$K$12*$C$6</f>
        <v>5.380302934870457</v>
      </c>
      <c r="I290" s="175">
        <f ca="1">'Data (DefiLlama)'!$H$13*100+_xlfn.NORM.S.INV(RAND())*'Data (DefiLlama)'!$K$13*$C$6</f>
        <v>6.6972078951791438</v>
      </c>
      <c r="J290" s="172">
        <f ca="1">C290*'Allocation - Base'!$H$6+D290*'Allocation - Base'!$H$7+E290*'Allocation - Base'!$H$8+F290*'Allocation - Base'!$H$9+G290*'Allocation - Base'!$H$10+H290*'Allocation - Base'!$H$11+I290*'Allocation - Base'!$H$12</f>
        <v>4.248360264398011</v>
      </c>
      <c r="K290" s="172">
        <f t="shared" ca="1" si="13"/>
        <v>0</v>
      </c>
      <c r="L290" s="172">
        <f t="shared" ca="1" si="14"/>
        <v>4.1483602643980113</v>
      </c>
      <c r="M290" s="172">
        <f t="shared" ca="1" si="15"/>
        <v>4.1483602643980113</v>
      </c>
      <c r="N290" s="172"/>
    </row>
    <row r="291" spans="2:14" x14ac:dyDescent="0.25">
      <c r="B291" s="164">
        <v>259</v>
      </c>
      <c r="C291" s="172">
        <f ca="1">'Data (DefiLlama)'!$H$7*100+_xlfn.NORM.S.INV(RAND())*'Data (DefiLlama)'!$K$7*$C$6</f>
        <v>4.268411290383761</v>
      </c>
      <c r="D291" s="172">
        <f ca="1">'Data (DefiLlama)'!$H$8*100+_xlfn.NORM.S.INV(RAND())*'Data (DefiLlama)'!$K$8*$C$6</f>
        <v>6.3115891007332907</v>
      </c>
      <c r="E291" s="172">
        <f ca="1">'Data (DefiLlama)'!$H$9*100+_xlfn.NORM.S.INV(RAND())*'Data (DefiLlama)'!$K$9*$C$6</f>
        <v>4.4605582821932339</v>
      </c>
      <c r="F291" s="172">
        <f ca="1">'Data (DefiLlama)'!$H$10*100+_xlfn.NORM.S.INV(RAND())*'Data (DefiLlama)'!$K$10*$C$6</f>
        <v>3.0925045828798119</v>
      </c>
      <c r="G291" s="172">
        <f ca="1">'Data (DefiLlama)'!$H$11*100+_xlfn.NORM.S.INV(RAND())*'Data (DefiLlama)'!$K$11*$C$6</f>
        <v>-0.25089557268620205</v>
      </c>
      <c r="H291" s="172">
        <f ca="1">'Data (DefiLlama)'!$H$12*100+_xlfn.NORM.S.INV(RAND())*'Data (DefiLlama)'!$K$12*$C$6</f>
        <v>4.5353459337459245</v>
      </c>
      <c r="I291" s="175">
        <f ca="1">'Data (DefiLlama)'!$H$13*100+_xlfn.NORM.S.INV(RAND())*'Data (DefiLlama)'!$K$13*$C$6</f>
        <v>5.4718266138137786</v>
      </c>
      <c r="J291" s="172">
        <f ca="1">C291*'Allocation - Base'!$H$6+D291*'Allocation - Base'!$H$7+E291*'Allocation - Base'!$H$8+F291*'Allocation - Base'!$H$9+G291*'Allocation - Base'!$H$10+H291*'Allocation - Base'!$H$11+I291*'Allocation - Base'!$H$12</f>
        <v>4.6413173442743378</v>
      </c>
      <c r="K291" s="172">
        <f t="shared" ca="1" si="13"/>
        <v>0</v>
      </c>
      <c r="L291" s="172">
        <f t="shared" ca="1" si="14"/>
        <v>4.5413173442743382</v>
      </c>
      <c r="M291" s="172">
        <f t="shared" ca="1" si="15"/>
        <v>4.5413173442743382</v>
      </c>
      <c r="N291" s="172"/>
    </row>
    <row r="292" spans="2:14" x14ac:dyDescent="0.25">
      <c r="B292" s="164">
        <v>260</v>
      </c>
      <c r="C292" s="172">
        <f ca="1">'Data (DefiLlama)'!$H$7*100+_xlfn.NORM.S.INV(RAND())*'Data (DefiLlama)'!$K$7*$C$6</f>
        <v>4.2106656273450831</v>
      </c>
      <c r="D292" s="172">
        <f ca="1">'Data (DefiLlama)'!$H$8*100+_xlfn.NORM.S.INV(RAND())*'Data (DefiLlama)'!$K$8*$C$6</f>
        <v>3.8133389129408934</v>
      </c>
      <c r="E292" s="172">
        <f ca="1">'Data (DefiLlama)'!$H$9*100+_xlfn.NORM.S.INV(RAND())*'Data (DefiLlama)'!$K$9*$C$6</f>
        <v>4.336214766861664</v>
      </c>
      <c r="F292" s="172">
        <f ca="1">'Data (DefiLlama)'!$H$10*100+_xlfn.NORM.S.INV(RAND())*'Data (DefiLlama)'!$K$10*$C$6</f>
        <v>3.4277990581600877</v>
      </c>
      <c r="G292" s="172">
        <f ca="1">'Data (DefiLlama)'!$H$11*100+_xlfn.NORM.S.INV(RAND())*'Data (DefiLlama)'!$K$11*$C$6</f>
        <v>0.44436527529515085</v>
      </c>
      <c r="H292" s="172">
        <f ca="1">'Data (DefiLlama)'!$H$12*100+_xlfn.NORM.S.INV(RAND())*'Data (DefiLlama)'!$K$12*$C$6</f>
        <v>5.644830634742112</v>
      </c>
      <c r="I292" s="175">
        <f ca="1">'Data (DefiLlama)'!$H$13*100+_xlfn.NORM.S.INV(RAND())*'Data (DefiLlama)'!$K$13*$C$6</f>
        <v>3.7636394012344634</v>
      </c>
      <c r="J292" s="172">
        <f ca="1">C292*'Allocation - Base'!$H$6+D292*'Allocation - Base'!$H$7+E292*'Allocation - Base'!$H$8+F292*'Allocation - Base'!$H$9+G292*'Allocation - Base'!$H$10+H292*'Allocation - Base'!$H$11+I292*'Allocation - Base'!$H$12</f>
        <v>4.169530967130239</v>
      </c>
      <c r="K292" s="172">
        <f t="shared" ca="1" si="13"/>
        <v>0</v>
      </c>
      <c r="L292" s="172">
        <f t="shared" ca="1" si="14"/>
        <v>4.0695309671302393</v>
      </c>
      <c r="M292" s="172">
        <f t="shared" ca="1" si="15"/>
        <v>4.0695309671302393</v>
      </c>
      <c r="N292" s="172"/>
    </row>
    <row r="293" spans="2:14" x14ac:dyDescent="0.25">
      <c r="B293" s="164">
        <v>261</v>
      </c>
      <c r="C293" s="172">
        <f ca="1">'Data (DefiLlama)'!$H$7*100+_xlfn.NORM.S.INV(RAND())*'Data (DefiLlama)'!$K$7*$C$6</f>
        <v>4.2140212786823392</v>
      </c>
      <c r="D293" s="172">
        <f ca="1">'Data (DefiLlama)'!$H$8*100+_xlfn.NORM.S.INV(RAND())*'Data (DefiLlama)'!$K$8*$C$6</f>
        <v>6.1249259589224527</v>
      </c>
      <c r="E293" s="172">
        <f ca="1">'Data (DefiLlama)'!$H$9*100+_xlfn.NORM.S.INV(RAND())*'Data (DefiLlama)'!$K$9*$C$6</f>
        <v>4.2591468653139719</v>
      </c>
      <c r="F293" s="172">
        <f ca="1">'Data (DefiLlama)'!$H$10*100+_xlfn.NORM.S.INV(RAND())*'Data (DefiLlama)'!$K$10*$C$6</f>
        <v>4.4409010638344535</v>
      </c>
      <c r="G293" s="172">
        <f ca="1">'Data (DefiLlama)'!$H$11*100+_xlfn.NORM.S.INV(RAND())*'Data (DefiLlama)'!$K$11*$C$6</f>
        <v>8.5489262559562462E-2</v>
      </c>
      <c r="H293" s="172">
        <f ca="1">'Data (DefiLlama)'!$H$12*100+_xlfn.NORM.S.INV(RAND())*'Data (DefiLlama)'!$K$12*$C$6</f>
        <v>4.2325276116396093</v>
      </c>
      <c r="I293" s="175">
        <f ca="1">'Data (DefiLlama)'!$H$13*100+_xlfn.NORM.S.INV(RAND())*'Data (DefiLlama)'!$K$13*$C$6</f>
        <v>4.2875166145129864</v>
      </c>
      <c r="J293" s="172">
        <f ca="1">C293*'Allocation - Base'!$H$6+D293*'Allocation - Base'!$H$7+E293*'Allocation - Base'!$H$8+F293*'Allocation - Base'!$H$9+G293*'Allocation - Base'!$H$10+H293*'Allocation - Base'!$H$11+I293*'Allocation - Base'!$H$12</f>
        <v>4.4993781945377282</v>
      </c>
      <c r="K293" s="172">
        <f t="shared" ca="1" si="13"/>
        <v>0</v>
      </c>
      <c r="L293" s="172">
        <f t="shared" ca="1" si="14"/>
        <v>4.3993781945377286</v>
      </c>
      <c r="M293" s="172">
        <f t="shared" ca="1" si="15"/>
        <v>4.3993781945377286</v>
      </c>
      <c r="N293" s="172"/>
    </row>
    <row r="294" spans="2:14" x14ac:dyDescent="0.25">
      <c r="B294" s="164">
        <v>262</v>
      </c>
      <c r="C294" s="172">
        <f ca="1">'Data (DefiLlama)'!$H$7*100+_xlfn.NORM.S.INV(RAND())*'Data (DefiLlama)'!$K$7*$C$6</f>
        <v>4.147380660854056</v>
      </c>
      <c r="D294" s="172">
        <f ca="1">'Data (DefiLlama)'!$H$8*100+_xlfn.NORM.S.INV(RAND())*'Data (DefiLlama)'!$K$8*$C$6</f>
        <v>5.2797709086615665</v>
      </c>
      <c r="E294" s="172">
        <f ca="1">'Data (DefiLlama)'!$H$9*100+_xlfn.NORM.S.INV(RAND())*'Data (DefiLlama)'!$K$9*$C$6</f>
        <v>3.8581526135938304</v>
      </c>
      <c r="F294" s="172">
        <f ca="1">'Data (DefiLlama)'!$H$10*100+_xlfn.NORM.S.INV(RAND())*'Data (DefiLlama)'!$K$10*$C$6</f>
        <v>3.9006823276559048</v>
      </c>
      <c r="G294" s="172">
        <f ca="1">'Data (DefiLlama)'!$H$11*100+_xlfn.NORM.S.INV(RAND())*'Data (DefiLlama)'!$K$11*$C$6</f>
        <v>-0.54331700419715268</v>
      </c>
      <c r="H294" s="172">
        <f ca="1">'Data (DefiLlama)'!$H$12*100+_xlfn.NORM.S.INV(RAND())*'Data (DefiLlama)'!$K$12*$C$6</f>
        <v>4.0618410082016636</v>
      </c>
      <c r="I294" s="175">
        <f ca="1">'Data (DefiLlama)'!$H$13*100+_xlfn.NORM.S.INV(RAND())*'Data (DefiLlama)'!$K$13*$C$6</f>
        <v>4.323220396514178</v>
      </c>
      <c r="J294" s="172">
        <f ca="1">C294*'Allocation - Base'!$H$6+D294*'Allocation - Base'!$H$7+E294*'Allocation - Base'!$H$8+F294*'Allocation - Base'!$H$9+G294*'Allocation - Base'!$H$10+H294*'Allocation - Base'!$H$11+I294*'Allocation - Base'!$H$12</f>
        <v>4.1108053798404578</v>
      </c>
      <c r="K294" s="172">
        <f t="shared" ca="1" si="13"/>
        <v>0</v>
      </c>
      <c r="L294" s="172">
        <f t="shared" ca="1" si="14"/>
        <v>4.0108053798404582</v>
      </c>
      <c r="M294" s="172">
        <f t="shared" ca="1" si="15"/>
        <v>4.0108053798404582</v>
      </c>
      <c r="N294" s="172"/>
    </row>
    <row r="295" spans="2:14" x14ac:dyDescent="0.25">
      <c r="B295" s="164">
        <v>263</v>
      </c>
      <c r="C295" s="172">
        <f ca="1">'Data (DefiLlama)'!$H$7*100+_xlfn.NORM.S.INV(RAND())*'Data (DefiLlama)'!$K$7*$C$6</f>
        <v>4.4178369233259724</v>
      </c>
      <c r="D295" s="172">
        <f ca="1">'Data (DefiLlama)'!$H$8*100+_xlfn.NORM.S.INV(RAND())*'Data (DefiLlama)'!$K$8*$C$6</f>
        <v>3.183180084863956</v>
      </c>
      <c r="E295" s="172">
        <f ca="1">'Data (DefiLlama)'!$H$9*100+_xlfn.NORM.S.INV(RAND())*'Data (DefiLlama)'!$K$9*$C$6</f>
        <v>4.5634138699078433</v>
      </c>
      <c r="F295" s="172">
        <f ca="1">'Data (DefiLlama)'!$H$10*100+_xlfn.NORM.S.INV(RAND())*'Data (DefiLlama)'!$K$10*$C$6</f>
        <v>3.9502109915577841</v>
      </c>
      <c r="G295" s="172">
        <f ca="1">'Data (DefiLlama)'!$H$11*100+_xlfn.NORM.S.INV(RAND())*'Data (DefiLlama)'!$K$11*$C$6</f>
        <v>0.21730736426837521</v>
      </c>
      <c r="H295" s="172">
        <f ca="1">'Data (DefiLlama)'!$H$12*100+_xlfn.NORM.S.INV(RAND())*'Data (DefiLlama)'!$K$12*$C$6</f>
        <v>5.0286281952432859</v>
      </c>
      <c r="I295" s="175">
        <f ca="1">'Data (DefiLlama)'!$H$13*100+_xlfn.NORM.S.INV(RAND())*'Data (DefiLlama)'!$K$13*$C$6</f>
        <v>5.3298394714743926</v>
      </c>
      <c r="J295" s="172">
        <f ca="1">C295*'Allocation - Base'!$H$6+D295*'Allocation - Base'!$H$7+E295*'Allocation - Base'!$H$8+F295*'Allocation - Base'!$H$9+G295*'Allocation - Base'!$H$10+H295*'Allocation - Base'!$H$11+I295*'Allocation - Base'!$H$12</f>
        <v>4.0271591631906531</v>
      </c>
      <c r="K295" s="172">
        <f t="shared" ca="1" si="13"/>
        <v>0</v>
      </c>
      <c r="L295" s="172">
        <f t="shared" ca="1" si="14"/>
        <v>3.9271591631906531</v>
      </c>
      <c r="M295" s="172">
        <f t="shared" ca="1" si="15"/>
        <v>3.9271591631906531</v>
      </c>
      <c r="N295" s="172"/>
    </row>
    <row r="296" spans="2:14" x14ac:dyDescent="0.25">
      <c r="B296" s="164">
        <v>264</v>
      </c>
      <c r="C296" s="172">
        <f ca="1">'Data (DefiLlama)'!$H$7*100+_xlfn.NORM.S.INV(RAND())*'Data (DefiLlama)'!$K$7*$C$6</f>
        <v>4.3918797381991865</v>
      </c>
      <c r="D296" s="172">
        <f ca="1">'Data (DefiLlama)'!$H$8*100+_xlfn.NORM.S.INV(RAND())*'Data (DefiLlama)'!$K$8*$C$6</f>
        <v>4.9060838265978868</v>
      </c>
      <c r="E296" s="172">
        <f ca="1">'Data (DefiLlama)'!$H$9*100+_xlfn.NORM.S.INV(RAND())*'Data (DefiLlama)'!$K$9*$C$6</f>
        <v>3.8287627340857417</v>
      </c>
      <c r="F296" s="172">
        <f ca="1">'Data (DefiLlama)'!$H$10*100+_xlfn.NORM.S.INV(RAND())*'Data (DefiLlama)'!$K$10*$C$6</f>
        <v>4.0907751595025639</v>
      </c>
      <c r="G296" s="172">
        <f ca="1">'Data (DefiLlama)'!$H$11*100+_xlfn.NORM.S.INV(RAND())*'Data (DefiLlama)'!$K$11*$C$6</f>
        <v>0.12830189013880891</v>
      </c>
      <c r="H296" s="172">
        <f ca="1">'Data (DefiLlama)'!$H$12*100+_xlfn.NORM.S.INV(RAND())*'Data (DefiLlama)'!$K$12*$C$6</f>
        <v>4.8377038631420657</v>
      </c>
      <c r="I296" s="175">
        <f ca="1">'Data (DefiLlama)'!$H$13*100+_xlfn.NORM.S.INV(RAND())*'Data (DefiLlama)'!$K$13*$C$6</f>
        <v>4.7987590383274945</v>
      </c>
      <c r="J296" s="172">
        <f ca="1">C296*'Allocation - Base'!$H$6+D296*'Allocation - Base'!$H$7+E296*'Allocation - Base'!$H$8+F296*'Allocation - Base'!$H$9+G296*'Allocation - Base'!$H$10+H296*'Allocation - Base'!$H$11+I296*'Allocation - Base'!$H$12</f>
        <v>4.2333462356089138</v>
      </c>
      <c r="K296" s="172">
        <f t="shared" ca="1" si="13"/>
        <v>0</v>
      </c>
      <c r="L296" s="172">
        <f t="shared" ca="1" si="14"/>
        <v>4.1333462356089141</v>
      </c>
      <c r="M296" s="172">
        <f t="shared" ca="1" si="15"/>
        <v>4.1333462356089141</v>
      </c>
      <c r="N296" s="172"/>
    </row>
    <row r="297" spans="2:14" x14ac:dyDescent="0.25">
      <c r="B297" s="164">
        <v>265</v>
      </c>
      <c r="C297" s="172">
        <f ca="1">'Data (DefiLlama)'!$H$7*100+_xlfn.NORM.S.INV(RAND())*'Data (DefiLlama)'!$K$7*$C$6</f>
        <v>4.2965442460211403</v>
      </c>
      <c r="D297" s="172">
        <f ca="1">'Data (DefiLlama)'!$H$8*100+_xlfn.NORM.S.INV(RAND())*'Data (DefiLlama)'!$K$8*$C$6</f>
        <v>4.4524862064943198</v>
      </c>
      <c r="E297" s="172">
        <f ca="1">'Data (DefiLlama)'!$H$9*100+_xlfn.NORM.S.INV(RAND())*'Data (DefiLlama)'!$K$9*$C$6</f>
        <v>5.2399895781793981</v>
      </c>
      <c r="F297" s="172">
        <f ca="1">'Data (DefiLlama)'!$H$10*100+_xlfn.NORM.S.INV(RAND())*'Data (DefiLlama)'!$K$10*$C$6</f>
        <v>4.2186868155083808</v>
      </c>
      <c r="G297" s="172">
        <f ca="1">'Data (DefiLlama)'!$H$11*100+_xlfn.NORM.S.INV(RAND())*'Data (DefiLlama)'!$K$11*$C$6</f>
        <v>-8.629068664169931E-2</v>
      </c>
      <c r="H297" s="172">
        <f ca="1">'Data (DefiLlama)'!$H$12*100+_xlfn.NORM.S.INV(RAND())*'Data (DefiLlama)'!$K$12*$C$6</f>
        <v>4.7952068393230407</v>
      </c>
      <c r="I297" s="175">
        <f ca="1">'Data (DefiLlama)'!$H$13*100+_xlfn.NORM.S.INV(RAND())*'Data (DefiLlama)'!$K$13*$C$6</f>
        <v>3.5958971657043133</v>
      </c>
      <c r="J297" s="172">
        <f ca="1">C297*'Allocation - Base'!$H$6+D297*'Allocation - Base'!$H$7+E297*'Allocation - Base'!$H$8+F297*'Allocation - Base'!$H$9+G297*'Allocation - Base'!$H$10+H297*'Allocation - Base'!$H$11+I297*'Allocation - Base'!$H$12</f>
        <v>4.4270487115411425</v>
      </c>
      <c r="K297" s="172">
        <f t="shared" ca="1" si="13"/>
        <v>0</v>
      </c>
      <c r="L297" s="172">
        <f t="shared" ca="1" si="14"/>
        <v>4.3270487115411429</v>
      </c>
      <c r="M297" s="172">
        <f t="shared" ca="1" si="15"/>
        <v>4.3270487115411429</v>
      </c>
      <c r="N297" s="172"/>
    </row>
    <row r="298" spans="2:14" x14ac:dyDescent="0.25">
      <c r="B298" s="164">
        <v>266</v>
      </c>
      <c r="C298" s="172">
        <f ca="1">'Data (DefiLlama)'!$H$7*100+_xlfn.NORM.S.INV(RAND())*'Data (DefiLlama)'!$K$7*$C$6</f>
        <v>4.1526114889650714</v>
      </c>
      <c r="D298" s="172">
        <f ca="1">'Data (DefiLlama)'!$H$8*100+_xlfn.NORM.S.INV(RAND())*'Data (DefiLlama)'!$K$8*$C$6</f>
        <v>3.5538564703143414</v>
      </c>
      <c r="E298" s="172">
        <f ca="1">'Data (DefiLlama)'!$H$9*100+_xlfn.NORM.S.INV(RAND())*'Data (DefiLlama)'!$K$9*$C$6</f>
        <v>5.0225186012773717</v>
      </c>
      <c r="F298" s="172">
        <f ca="1">'Data (DefiLlama)'!$H$10*100+_xlfn.NORM.S.INV(RAND())*'Data (DefiLlama)'!$K$10*$C$6</f>
        <v>2.922591386001244</v>
      </c>
      <c r="G298" s="172">
        <f ca="1">'Data (DefiLlama)'!$H$11*100+_xlfn.NORM.S.INV(RAND())*'Data (DefiLlama)'!$K$11*$C$6</f>
        <v>-0.28666884001684445</v>
      </c>
      <c r="H298" s="172">
        <f ca="1">'Data (DefiLlama)'!$H$12*100+_xlfn.NORM.S.INV(RAND())*'Data (DefiLlama)'!$K$12*$C$6</f>
        <v>4.4464722409418567</v>
      </c>
      <c r="I298" s="175">
        <f ca="1">'Data (DefiLlama)'!$H$13*100+_xlfn.NORM.S.INV(RAND())*'Data (DefiLlama)'!$K$13*$C$6</f>
        <v>6.7510270942496451</v>
      </c>
      <c r="J298" s="172">
        <f ca="1">C298*'Allocation - Base'!$H$6+D298*'Allocation - Base'!$H$7+E298*'Allocation - Base'!$H$8+F298*'Allocation - Base'!$H$9+G298*'Allocation - Base'!$H$10+H298*'Allocation - Base'!$H$11+I298*'Allocation - Base'!$H$12</f>
        <v>4.0425146087278856</v>
      </c>
      <c r="K298" s="172">
        <f t="shared" ca="1" si="13"/>
        <v>0</v>
      </c>
      <c r="L298" s="172">
        <f t="shared" ca="1" si="14"/>
        <v>3.9425146087278855</v>
      </c>
      <c r="M298" s="172">
        <f t="shared" ca="1" si="15"/>
        <v>3.9425146087278855</v>
      </c>
      <c r="N298" s="172"/>
    </row>
    <row r="299" spans="2:14" x14ac:dyDescent="0.25">
      <c r="B299" s="164">
        <v>267</v>
      </c>
      <c r="C299" s="172">
        <f ca="1">'Data (DefiLlama)'!$H$7*100+_xlfn.NORM.S.INV(RAND())*'Data (DefiLlama)'!$K$7*$C$6</f>
        <v>4.141006366376935</v>
      </c>
      <c r="D299" s="172">
        <f ca="1">'Data (DefiLlama)'!$H$8*100+_xlfn.NORM.S.INV(RAND())*'Data (DefiLlama)'!$K$8*$C$6</f>
        <v>5.685219622686259</v>
      </c>
      <c r="E299" s="172">
        <f ca="1">'Data (DefiLlama)'!$H$9*100+_xlfn.NORM.S.INV(RAND())*'Data (DefiLlama)'!$K$9*$C$6</f>
        <v>3.9625563588277761</v>
      </c>
      <c r="F299" s="172">
        <f ca="1">'Data (DefiLlama)'!$H$10*100+_xlfn.NORM.S.INV(RAND())*'Data (DefiLlama)'!$K$10*$C$6</f>
        <v>3.3186743386266047</v>
      </c>
      <c r="G299" s="172">
        <f ca="1">'Data (DefiLlama)'!$H$11*100+_xlfn.NORM.S.INV(RAND())*'Data (DefiLlama)'!$K$11*$C$6</f>
        <v>0.20823235946453503</v>
      </c>
      <c r="H299" s="172">
        <f ca="1">'Data (DefiLlama)'!$H$12*100+_xlfn.NORM.S.INV(RAND())*'Data (DefiLlama)'!$K$12*$C$6</f>
        <v>5.1397968692130576</v>
      </c>
      <c r="I299" s="175">
        <f ca="1">'Data (DefiLlama)'!$H$13*100+_xlfn.NORM.S.INV(RAND())*'Data (DefiLlama)'!$K$13*$C$6</f>
        <v>3.8167288714605503</v>
      </c>
      <c r="J299" s="172">
        <f ca="1">C299*'Allocation - Base'!$H$6+D299*'Allocation - Base'!$H$7+E299*'Allocation - Base'!$H$8+F299*'Allocation - Base'!$H$9+G299*'Allocation - Base'!$H$10+H299*'Allocation - Base'!$H$11+I299*'Allocation - Base'!$H$12</f>
        <v>4.4356270536467743</v>
      </c>
      <c r="K299" s="172">
        <f t="shared" ca="1" si="13"/>
        <v>0</v>
      </c>
      <c r="L299" s="172">
        <f t="shared" ca="1" si="14"/>
        <v>4.3356270536467747</v>
      </c>
      <c r="M299" s="172">
        <f t="shared" ca="1" si="15"/>
        <v>4.3356270536467747</v>
      </c>
      <c r="N299" s="172"/>
    </row>
    <row r="300" spans="2:14" x14ac:dyDescent="0.25">
      <c r="B300" s="164">
        <v>268</v>
      </c>
      <c r="C300" s="172">
        <f ca="1">'Data (DefiLlama)'!$H$7*100+_xlfn.NORM.S.INV(RAND())*'Data (DefiLlama)'!$K$7*$C$6</f>
        <v>4.3969690371310977</v>
      </c>
      <c r="D300" s="172">
        <f ca="1">'Data (DefiLlama)'!$H$8*100+_xlfn.NORM.S.INV(RAND())*'Data (DefiLlama)'!$K$8*$C$6</f>
        <v>4.6278175482528541</v>
      </c>
      <c r="E300" s="172">
        <f ca="1">'Data (DefiLlama)'!$H$9*100+_xlfn.NORM.S.INV(RAND())*'Data (DefiLlama)'!$K$9*$C$6</f>
        <v>4.5677739585446169</v>
      </c>
      <c r="F300" s="172">
        <f ca="1">'Data (DefiLlama)'!$H$10*100+_xlfn.NORM.S.INV(RAND())*'Data (DefiLlama)'!$K$10*$C$6</f>
        <v>3.2421165300728183</v>
      </c>
      <c r="G300" s="172">
        <f ca="1">'Data (DefiLlama)'!$H$11*100+_xlfn.NORM.S.INV(RAND())*'Data (DefiLlama)'!$K$11*$C$6</f>
        <v>0.10332404831233032</v>
      </c>
      <c r="H300" s="172">
        <f ca="1">'Data (DefiLlama)'!$H$12*100+_xlfn.NORM.S.INV(RAND())*'Data (DefiLlama)'!$K$12*$C$6</f>
        <v>4.4954742683567019</v>
      </c>
      <c r="I300" s="175">
        <f ca="1">'Data (DefiLlama)'!$H$13*100+_xlfn.NORM.S.INV(RAND())*'Data (DefiLlama)'!$K$13*$C$6</f>
        <v>7.2299276721215344</v>
      </c>
      <c r="J300" s="172">
        <f ca="1">C300*'Allocation - Base'!$H$6+D300*'Allocation - Base'!$H$7+E300*'Allocation - Base'!$H$8+F300*'Allocation - Base'!$H$9+G300*'Allocation - Base'!$H$10+H300*'Allocation - Base'!$H$11+I300*'Allocation - Base'!$H$12</f>
        <v>4.2974759305078196</v>
      </c>
      <c r="K300" s="172">
        <f t="shared" ca="1" si="13"/>
        <v>0</v>
      </c>
      <c r="L300" s="172">
        <f t="shared" ca="1" si="14"/>
        <v>4.19747593050782</v>
      </c>
      <c r="M300" s="172">
        <f t="shared" ca="1" si="15"/>
        <v>4.19747593050782</v>
      </c>
      <c r="N300" s="172"/>
    </row>
    <row r="301" spans="2:14" x14ac:dyDescent="0.25">
      <c r="B301" s="164">
        <v>269</v>
      </c>
      <c r="C301" s="172">
        <f ca="1">'Data (DefiLlama)'!$H$7*100+_xlfn.NORM.S.INV(RAND())*'Data (DefiLlama)'!$K$7*$C$6</f>
        <v>4.2112250283703831</v>
      </c>
      <c r="D301" s="172">
        <f ca="1">'Data (DefiLlama)'!$H$8*100+_xlfn.NORM.S.INV(RAND())*'Data (DefiLlama)'!$K$8*$C$6</f>
        <v>3.4987575420471169</v>
      </c>
      <c r="E301" s="172">
        <f ca="1">'Data (DefiLlama)'!$H$9*100+_xlfn.NORM.S.INV(RAND())*'Data (DefiLlama)'!$K$9*$C$6</f>
        <v>4.3761219885467009</v>
      </c>
      <c r="F301" s="172">
        <f ca="1">'Data (DefiLlama)'!$H$10*100+_xlfn.NORM.S.INV(RAND())*'Data (DefiLlama)'!$K$10*$C$6</f>
        <v>3.8618429881052871</v>
      </c>
      <c r="G301" s="172">
        <f ca="1">'Data (DefiLlama)'!$H$11*100+_xlfn.NORM.S.INV(RAND())*'Data (DefiLlama)'!$K$11*$C$6</f>
        <v>4.4840360220772896E-2</v>
      </c>
      <c r="H301" s="172">
        <f ca="1">'Data (DefiLlama)'!$H$12*100+_xlfn.NORM.S.INV(RAND())*'Data (DefiLlama)'!$K$12*$C$6</f>
        <v>4.574210221574126</v>
      </c>
      <c r="I301" s="175">
        <f ca="1">'Data (DefiLlama)'!$H$13*100+_xlfn.NORM.S.INV(RAND())*'Data (DefiLlama)'!$K$13*$C$6</f>
        <v>6.8688775856564366</v>
      </c>
      <c r="J301" s="172">
        <f ca="1">C301*'Allocation - Base'!$H$6+D301*'Allocation - Base'!$H$7+E301*'Allocation - Base'!$H$8+F301*'Allocation - Base'!$H$9+G301*'Allocation - Base'!$H$10+H301*'Allocation - Base'!$H$11+I301*'Allocation - Base'!$H$12</f>
        <v>3.9204609424067272</v>
      </c>
      <c r="K301" s="172">
        <f t="shared" ca="1" si="13"/>
        <v>0</v>
      </c>
      <c r="L301" s="172">
        <f t="shared" ca="1" si="14"/>
        <v>3.8204609424067271</v>
      </c>
      <c r="M301" s="172">
        <f t="shared" ca="1" si="15"/>
        <v>3.8204609424067271</v>
      </c>
      <c r="N301" s="172"/>
    </row>
    <row r="302" spans="2:14" x14ac:dyDescent="0.25">
      <c r="B302" s="164">
        <v>270</v>
      </c>
      <c r="C302" s="172">
        <f ca="1">'Data (DefiLlama)'!$H$7*100+_xlfn.NORM.S.INV(RAND())*'Data (DefiLlama)'!$K$7*$C$6</f>
        <v>4.0169924784436901</v>
      </c>
      <c r="D302" s="172">
        <f ca="1">'Data (DefiLlama)'!$H$8*100+_xlfn.NORM.S.INV(RAND())*'Data (DefiLlama)'!$K$8*$C$6</f>
        <v>4.3086517293993687</v>
      </c>
      <c r="E302" s="172">
        <f ca="1">'Data (DefiLlama)'!$H$9*100+_xlfn.NORM.S.INV(RAND())*'Data (DefiLlama)'!$K$9*$C$6</f>
        <v>4.308994887840897</v>
      </c>
      <c r="F302" s="172">
        <f ca="1">'Data (DefiLlama)'!$H$10*100+_xlfn.NORM.S.INV(RAND())*'Data (DefiLlama)'!$K$10*$C$6</f>
        <v>2.8320773883311698</v>
      </c>
      <c r="G302" s="172">
        <f ca="1">'Data (DefiLlama)'!$H$11*100+_xlfn.NORM.S.INV(RAND())*'Data (DefiLlama)'!$K$11*$C$6</f>
        <v>5.7553099692628618E-2</v>
      </c>
      <c r="H302" s="172">
        <f ca="1">'Data (DefiLlama)'!$H$12*100+_xlfn.NORM.S.INV(RAND())*'Data (DefiLlama)'!$K$12*$C$6</f>
        <v>4.2757269040613783</v>
      </c>
      <c r="I302" s="175">
        <f ca="1">'Data (DefiLlama)'!$H$13*100+_xlfn.NORM.S.INV(RAND())*'Data (DefiLlama)'!$K$13*$C$6</f>
        <v>5.9457496001598775</v>
      </c>
      <c r="J302" s="172">
        <f ca="1">C302*'Allocation - Base'!$H$6+D302*'Allocation - Base'!$H$7+E302*'Allocation - Base'!$H$8+F302*'Allocation - Base'!$H$9+G302*'Allocation - Base'!$H$10+H302*'Allocation - Base'!$H$11+I302*'Allocation - Base'!$H$12</f>
        <v>4.003746088437012</v>
      </c>
      <c r="K302" s="172">
        <f t="shared" ca="1" si="13"/>
        <v>0</v>
      </c>
      <c r="L302" s="172">
        <f t="shared" ca="1" si="14"/>
        <v>3.9037460884370119</v>
      </c>
      <c r="M302" s="172">
        <f t="shared" ca="1" si="15"/>
        <v>3.9037460884370119</v>
      </c>
      <c r="N302" s="172"/>
    </row>
    <row r="303" spans="2:14" x14ac:dyDescent="0.25">
      <c r="B303" s="164">
        <v>271</v>
      </c>
      <c r="C303" s="172">
        <f ca="1">'Data (DefiLlama)'!$H$7*100+_xlfn.NORM.S.INV(RAND())*'Data (DefiLlama)'!$K$7*$C$6</f>
        <v>4.1535345168284685</v>
      </c>
      <c r="D303" s="172">
        <f ca="1">'Data (DefiLlama)'!$H$8*100+_xlfn.NORM.S.INV(RAND())*'Data (DefiLlama)'!$K$8*$C$6</f>
        <v>5.4989352435839622</v>
      </c>
      <c r="E303" s="172">
        <f ca="1">'Data (DefiLlama)'!$H$9*100+_xlfn.NORM.S.INV(RAND())*'Data (DefiLlama)'!$K$9*$C$6</f>
        <v>4.43386536746105</v>
      </c>
      <c r="F303" s="172">
        <f ca="1">'Data (DefiLlama)'!$H$10*100+_xlfn.NORM.S.INV(RAND())*'Data (DefiLlama)'!$K$10*$C$6</f>
        <v>3.4512076583795142</v>
      </c>
      <c r="G303" s="172">
        <f ca="1">'Data (DefiLlama)'!$H$11*100+_xlfn.NORM.S.INV(RAND())*'Data (DefiLlama)'!$K$11*$C$6</f>
        <v>-4.5236809226611337E-2</v>
      </c>
      <c r="H303" s="172">
        <f ca="1">'Data (DefiLlama)'!$H$12*100+_xlfn.NORM.S.INV(RAND())*'Data (DefiLlama)'!$K$12*$C$6</f>
        <v>4.2229151656402948</v>
      </c>
      <c r="I303" s="175">
        <f ca="1">'Data (DefiLlama)'!$H$13*100+_xlfn.NORM.S.INV(RAND())*'Data (DefiLlama)'!$K$13*$C$6</f>
        <v>5.0400629546588327</v>
      </c>
      <c r="J303" s="172">
        <f ca="1">C303*'Allocation - Base'!$H$6+D303*'Allocation - Base'!$H$7+E303*'Allocation - Base'!$H$8+F303*'Allocation - Base'!$H$9+G303*'Allocation - Base'!$H$10+H303*'Allocation - Base'!$H$11+I303*'Allocation - Base'!$H$12</f>
        <v>4.3604359421945071</v>
      </c>
      <c r="K303" s="172">
        <f t="shared" ca="1" si="13"/>
        <v>0</v>
      </c>
      <c r="L303" s="172">
        <f t="shared" ca="1" si="14"/>
        <v>4.2604359421945075</v>
      </c>
      <c r="M303" s="172">
        <f t="shared" ca="1" si="15"/>
        <v>4.2604359421945075</v>
      </c>
      <c r="N303" s="172"/>
    </row>
    <row r="304" spans="2:14" x14ac:dyDescent="0.25">
      <c r="B304" s="164">
        <v>272</v>
      </c>
      <c r="C304" s="172">
        <f ca="1">'Data (DefiLlama)'!$H$7*100+_xlfn.NORM.S.INV(RAND())*'Data (DefiLlama)'!$K$7*$C$6</f>
        <v>4.4991437699495371</v>
      </c>
      <c r="D304" s="172">
        <f ca="1">'Data (DefiLlama)'!$H$8*100+_xlfn.NORM.S.INV(RAND())*'Data (DefiLlama)'!$K$8*$C$6</f>
        <v>4.4350092358966471</v>
      </c>
      <c r="E304" s="172">
        <f ca="1">'Data (DefiLlama)'!$H$9*100+_xlfn.NORM.S.INV(RAND())*'Data (DefiLlama)'!$K$9*$C$6</f>
        <v>4.7573644493697929</v>
      </c>
      <c r="F304" s="172">
        <f ca="1">'Data (DefiLlama)'!$H$10*100+_xlfn.NORM.S.INV(RAND())*'Data (DefiLlama)'!$K$10*$C$6</f>
        <v>4.2635602076812447</v>
      </c>
      <c r="G304" s="172">
        <f ca="1">'Data (DefiLlama)'!$H$11*100+_xlfn.NORM.S.INV(RAND())*'Data (DefiLlama)'!$K$11*$C$6</f>
        <v>-0.36233869832537896</v>
      </c>
      <c r="H304" s="172">
        <f ca="1">'Data (DefiLlama)'!$H$12*100+_xlfn.NORM.S.INV(RAND())*'Data (DefiLlama)'!$K$12*$C$6</f>
        <v>5.0332498395037604</v>
      </c>
      <c r="I304" s="175">
        <f ca="1">'Data (DefiLlama)'!$H$13*100+_xlfn.NORM.S.INV(RAND())*'Data (DefiLlama)'!$K$13*$C$6</f>
        <v>6.5740128681510583</v>
      </c>
      <c r="J304" s="172">
        <f ca="1">C304*'Allocation - Base'!$H$6+D304*'Allocation - Base'!$H$7+E304*'Allocation - Base'!$H$8+F304*'Allocation - Base'!$H$9+G304*'Allocation - Base'!$H$10+H304*'Allocation - Base'!$H$11+I304*'Allocation - Base'!$H$12</f>
        <v>4.3847070933107659</v>
      </c>
      <c r="K304" s="172">
        <f t="shared" ca="1" si="13"/>
        <v>0</v>
      </c>
      <c r="L304" s="172">
        <f t="shared" ca="1" si="14"/>
        <v>4.2847070933107663</v>
      </c>
      <c r="M304" s="172">
        <f t="shared" ca="1" si="15"/>
        <v>4.2847070933107663</v>
      </c>
      <c r="N304" s="172"/>
    </row>
    <row r="305" spans="2:14" x14ac:dyDescent="0.25">
      <c r="B305" s="164">
        <v>273</v>
      </c>
      <c r="C305" s="172">
        <f ca="1">'Data (DefiLlama)'!$H$7*100+_xlfn.NORM.S.INV(RAND())*'Data (DefiLlama)'!$K$7*$C$6</f>
        <v>4.2777971219185282</v>
      </c>
      <c r="D305" s="172">
        <f ca="1">'Data (DefiLlama)'!$H$8*100+_xlfn.NORM.S.INV(RAND())*'Data (DefiLlama)'!$K$8*$C$6</f>
        <v>5.2169757543431237</v>
      </c>
      <c r="E305" s="172">
        <f ca="1">'Data (DefiLlama)'!$H$9*100+_xlfn.NORM.S.INV(RAND())*'Data (DefiLlama)'!$K$9*$C$6</f>
        <v>3.9314798885562801</v>
      </c>
      <c r="F305" s="172">
        <f ca="1">'Data (DefiLlama)'!$H$10*100+_xlfn.NORM.S.INV(RAND())*'Data (DefiLlama)'!$K$10*$C$6</f>
        <v>3.9318610432419172</v>
      </c>
      <c r="G305" s="172">
        <f ca="1">'Data (DefiLlama)'!$H$11*100+_xlfn.NORM.S.INV(RAND())*'Data (DefiLlama)'!$K$11*$C$6</f>
        <v>-2.8468542232755793E-2</v>
      </c>
      <c r="H305" s="172">
        <f ca="1">'Data (DefiLlama)'!$H$12*100+_xlfn.NORM.S.INV(RAND())*'Data (DefiLlama)'!$K$12*$C$6</f>
        <v>5.1124785438844258</v>
      </c>
      <c r="I305" s="175">
        <f ca="1">'Data (DefiLlama)'!$H$13*100+_xlfn.NORM.S.INV(RAND())*'Data (DefiLlama)'!$K$13*$C$6</f>
        <v>5.7554673625747244</v>
      </c>
      <c r="J305" s="172">
        <f ca="1">C305*'Allocation - Base'!$H$6+D305*'Allocation - Base'!$H$7+E305*'Allocation - Base'!$H$8+F305*'Allocation - Base'!$H$9+G305*'Allocation - Base'!$H$10+H305*'Allocation - Base'!$H$11+I305*'Allocation - Base'!$H$12</f>
        <v>4.3359014017714355</v>
      </c>
      <c r="K305" s="172">
        <f t="shared" ca="1" si="13"/>
        <v>0</v>
      </c>
      <c r="L305" s="172">
        <f t="shared" ca="1" si="14"/>
        <v>4.2359014017714358</v>
      </c>
      <c r="M305" s="172">
        <f t="shared" ca="1" si="15"/>
        <v>4.2359014017714358</v>
      </c>
      <c r="N305" s="172"/>
    </row>
    <row r="306" spans="2:14" x14ac:dyDescent="0.25">
      <c r="B306" s="164">
        <v>274</v>
      </c>
      <c r="C306" s="172">
        <f ca="1">'Data (DefiLlama)'!$H$7*100+_xlfn.NORM.S.INV(RAND())*'Data (DefiLlama)'!$K$7*$C$6</f>
        <v>4.2709172671114253</v>
      </c>
      <c r="D306" s="172">
        <f ca="1">'Data (DefiLlama)'!$H$8*100+_xlfn.NORM.S.INV(RAND())*'Data (DefiLlama)'!$K$8*$C$6</f>
        <v>4.7152301221844182</v>
      </c>
      <c r="E306" s="172">
        <f ca="1">'Data (DefiLlama)'!$H$9*100+_xlfn.NORM.S.INV(RAND())*'Data (DefiLlama)'!$K$9*$C$6</f>
        <v>4.7629860831174256</v>
      </c>
      <c r="F306" s="172">
        <f ca="1">'Data (DefiLlama)'!$H$10*100+_xlfn.NORM.S.INV(RAND())*'Data (DefiLlama)'!$K$10*$C$6</f>
        <v>2.6036281342769203</v>
      </c>
      <c r="G306" s="172">
        <f ca="1">'Data (DefiLlama)'!$H$11*100+_xlfn.NORM.S.INV(RAND())*'Data (DefiLlama)'!$K$11*$C$6</f>
        <v>0.47140654176153612</v>
      </c>
      <c r="H306" s="172">
        <f ca="1">'Data (DefiLlama)'!$H$12*100+_xlfn.NORM.S.INV(RAND())*'Data (DefiLlama)'!$K$12*$C$6</f>
        <v>5.5258323276690344</v>
      </c>
      <c r="I306" s="175">
        <f ca="1">'Data (DefiLlama)'!$H$13*100+_xlfn.NORM.S.INV(RAND())*'Data (DefiLlama)'!$K$13*$C$6</f>
        <v>3.5881729626234726</v>
      </c>
      <c r="J306" s="172">
        <f ca="1">C306*'Allocation - Base'!$H$6+D306*'Allocation - Base'!$H$7+E306*'Allocation - Base'!$H$8+F306*'Allocation - Base'!$H$9+G306*'Allocation - Base'!$H$10+H306*'Allocation - Base'!$H$11+I306*'Allocation - Base'!$H$12</f>
        <v>4.5032744076973206</v>
      </c>
      <c r="K306" s="172">
        <f t="shared" ca="1" si="13"/>
        <v>4.7868469315934057</v>
      </c>
      <c r="L306" s="172">
        <f t="shared" ca="1" si="14"/>
        <v>-0.38357252389608476</v>
      </c>
      <c r="M306" s="172">
        <f t="shared" ca="1" si="15"/>
        <v>4.4032744076973209</v>
      </c>
      <c r="N306" s="172"/>
    </row>
    <row r="307" spans="2:14" x14ac:dyDescent="0.25">
      <c r="B307" s="164">
        <v>275</v>
      </c>
      <c r="C307" s="172">
        <f ca="1">'Data (DefiLlama)'!$H$7*100+_xlfn.NORM.S.INV(RAND())*'Data (DefiLlama)'!$K$7*$C$6</f>
        <v>4.3070591126771598</v>
      </c>
      <c r="D307" s="172">
        <f ca="1">'Data (DefiLlama)'!$H$8*100+_xlfn.NORM.S.INV(RAND())*'Data (DefiLlama)'!$K$8*$C$6</f>
        <v>4.7897569456357916</v>
      </c>
      <c r="E307" s="172">
        <f ca="1">'Data (DefiLlama)'!$H$9*100+_xlfn.NORM.S.INV(RAND())*'Data (DefiLlama)'!$K$9*$C$6</f>
        <v>3.944663383552014</v>
      </c>
      <c r="F307" s="172">
        <f ca="1">'Data (DefiLlama)'!$H$10*100+_xlfn.NORM.S.INV(RAND())*'Data (DefiLlama)'!$K$10*$C$6</f>
        <v>3.7664014265578571</v>
      </c>
      <c r="G307" s="172">
        <f ca="1">'Data (DefiLlama)'!$H$11*100+_xlfn.NORM.S.INV(RAND())*'Data (DefiLlama)'!$K$11*$C$6</f>
        <v>5.4629271320582033E-2</v>
      </c>
      <c r="H307" s="172">
        <f ca="1">'Data (DefiLlama)'!$H$12*100+_xlfn.NORM.S.INV(RAND())*'Data (DefiLlama)'!$K$12*$C$6</f>
        <v>5.6495615728758484</v>
      </c>
      <c r="I307" s="175">
        <f ca="1">'Data (DefiLlama)'!$H$13*100+_xlfn.NORM.S.INV(RAND())*'Data (DefiLlama)'!$K$13*$C$6</f>
        <v>3.4789893112943977</v>
      </c>
      <c r="J307" s="172">
        <f ca="1">C307*'Allocation - Base'!$H$6+D307*'Allocation - Base'!$H$7+E307*'Allocation - Base'!$H$8+F307*'Allocation - Base'!$H$9+G307*'Allocation - Base'!$H$10+H307*'Allocation - Base'!$H$11+I307*'Allocation - Base'!$H$12</f>
        <v>4.3258885155975051</v>
      </c>
      <c r="K307" s="172">
        <f t="shared" ca="1" si="13"/>
        <v>0</v>
      </c>
      <c r="L307" s="172">
        <f t="shared" ca="1" si="14"/>
        <v>4.2258885155975054</v>
      </c>
      <c r="M307" s="172">
        <f t="shared" ca="1" si="15"/>
        <v>4.2258885155975054</v>
      </c>
      <c r="N307" s="172"/>
    </row>
    <row r="308" spans="2:14" x14ac:dyDescent="0.25">
      <c r="B308" s="164">
        <v>276</v>
      </c>
      <c r="C308" s="172">
        <f ca="1">'Data (DefiLlama)'!$H$7*100+_xlfn.NORM.S.INV(RAND())*'Data (DefiLlama)'!$K$7*$C$6</f>
        <v>4.4284770929468706</v>
      </c>
      <c r="D308" s="172">
        <f ca="1">'Data (DefiLlama)'!$H$8*100+_xlfn.NORM.S.INV(RAND())*'Data (DefiLlama)'!$K$8*$C$6</f>
        <v>4.1995638896294869</v>
      </c>
      <c r="E308" s="172">
        <f ca="1">'Data (DefiLlama)'!$H$9*100+_xlfn.NORM.S.INV(RAND())*'Data (DefiLlama)'!$K$9*$C$6</f>
        <v>3.1369073512047008</v>
      </c>
      <c r="F308" s="172">
        <f ca="1">'Data (DefiLlama)'!$H$10*100+_xlfn.NORM.S.INV(RAND())*'Data (DefiLlama)'!$K$10*$C$6</f>
        <v>2.6028991094033285</v>
      </c>
      <c r="G308" s="172">
        <f ca="1">'Data (DefiLlama)'!$H$11*100+_xlfn.NORM.S.INV(RAND())*'Data (DefiLlama)'!$K$11*$C$6</f>
        <v>-5.689910084474932E-2</v>
      </c>
      <c r="H308" s="172">
        <f ca="1">'Data (DefiLlama)'!$H$12*100+_xlfn.NORM.S.INV(RAND())*'Data (DefiLlama)'!$K$12*$C$6</f>
        <v>3.6956177983990814</v>
      </c>
      <c r="I308" s="175">
        <f ca="1">'Data (DefiLlama)'!$H$13*100+_xlfn.NORM.S.INV(RAND())*'Data (DefiLlama)'!$K$13*$C$6</f>
        <v>5.0774148736112288</v>
      </c>
      <c r="J308" s="172">
        <f ca="1">C308*'Allocation - Base'!$H$6+D308*'Allocation - Base'!$H$7+E308*'Allocation - Base'!$H$8+F308*'Allocation - Base'!$H$9+G308*'Allocation - Base'!$H$10+H308*'Allocation - Base'!$H$11+I308*'Allocation - Base'!$H$12</f>
        <v>3.7141586528102328</v>
      </c>
      <c r="K308" s="172">
        <f t="shared" ca="1" si="13"/>
        <v>0</v>
      </c>
      <c r="L308" s="172">
        <f t="shared" ca="1" si="14"/>
        <v>3.6141586528102327</v>
      </c>
      <c r="M308" s="172">
        <f t="shared" ca="1" si="15"/>
        <v>3.6141586528102327</v>
      </c>
      <c r="N308" s="172"/>
    </row>
    <row r="309" spans="2:14" x14ac:dyDescent="0.25">
      <c r="B309" s="164">
        <v>277</v>
      </c>
      <c r="C309" s="172">
        <f ca="1">'Data (DefiLlama)'!$H$7*100+_xlfn.NORM.S.INV(RAND())*'Data (DefiLlama)'!$K$7*$C$6</f>
        <v>4.0365661041992231</v>
      </c>
      <c r="D309" s="172">
        <f ca="1">'Data (DefiLlama)'!$H$8*100+_xlfn.NORM.S.INV(RAND())*'Data (DefiLlama)'!$K$8*$C$6</f>
        <v>4.7480196828891126</v>
      </c>
      <c r="E309" s="172">
        <f ca="1">'Data (DefiLlama)'!$H$9*100+_xlfn.NORM.S.INV(RAND())*'Data (DefiLlama)'!$K$9*$C$6</f>
        <v>4.839958918652524</v>
      </c>
      <c r="F309" s="172">
        <f ca="1">'Data (DefiLlama)'!$H$10*100+_xlfn.NORM.S.INV(RAND())*'Data (DefiLlama)'!$K$10*$C$6</f>
        <v>3.1957195311648774</v>
      </c>
      <c r="G309" s="172">
        <f ca="1">'Data (DefiLlama)'!$H$11*100+_xlfn.NORM.S.INV(RAND())*'Data (DefiLlama)'!$K$11*$C$6</f>
        <v>-0.36274851243618761</v>
      </c>
      <c r="H309" s="172">
        <f ca="1">'Data (DefiLlama)'!$H$12*100+_xlfn.NORM.S.INV(RAND())*'Data (DefiLlama)'!$K$12*$C$6</f>
        <v>4.6327922720725789</v>
      </c>
      <c r="I309" s="175">
        <f ca="1">'Data (DefiLlama)'!$H$13*100+_xlfn.NORM.S.INV(RAND())*'Data (DefiLlama)'!$K$13*$C$6</f>
        <v>6.8744873989769264</v>
      </c>
      <c r="J309" s="172">
        <f ca="1">C309*'Allocation - Base'!$H$6+D309*'Allocation - Base'!$H$7+E309*'Allocation - Base'!$H$8+F309*'Allocation - Base'!$H$9+G309*'Allocation - Base'!$H$10+H309*'Allocation - Base'!$H$11+I309*'Allocation - Base'!$H$12</f>
        <v>4.284745896834254</v>
      </c>
      <c r="K309" s="172">
        <f t="shared" ca="1" si="13"/>
        <v>0</v>
      </c>
      <c r="L309" s="172">
        <f t="shared" ca="1" si="14"/>
        <v>4.1847458968342544</v>
      </c>
      <c r="M309" s="172">
        <f t="shared" ca="1" si="15"/>
        <v>4.1847458968342544</v>
      </c>
      <c r="N309" s="172"/>
    </row>
    <row r="310" spans="2:14" x14ac:dyDescent="0.25">
      <c r="B310" s="164">
        <v>278</v>
      </c>
      <c r="C310" s="172">
        <f ca="1">'Data (DefiLlama)'!$H$7*100+_xlfn.NORM.S.INV(RAND())*'Data (DefiLlama)'!$K$7*$C$6</f>
        <v>4.4884324190047513</v>
      </c>
      <c r="D310" s="172">
        <f ca="1">'Data (DefiLlama)'!$H$8*100+_xlfn.NORM.S.INV(RAND())*'Data (DefiLlama)'!$K$8*$C$6</f>
        <v>5.0096719539217345</v>
      </c>
      <c r="E310" s="172">
        <f ca="1">'Data (DefiLlama)'!$H$9*100+_xlfn.NORM.S.INV(RAND())*'Data (DefiLlama)'!$K$9*$C$6</f>
        <v>3.9754134866915019</v>
      </c>
      <c r="F310" s="172">
        <f ca="1">'Data (DefiLlama)'!$H$10*100+_xlfn.NORM.S.INV(RAND())*'Data (DefiLlama)'!$K$10*$C$6</f>
        <v>3.0505954837806972</v>
      </c>
      <c r="G310" s="172">
        <f ca="1">'Data (DefiLlama)'!$H$11*100+_xlfn.NORM.S.INV(RAND())*'Data (DefiLlama)'!$K$11*$C$6</f>
        <v>-0.10478486938214593</v>
      </c>
      <c r="H310" s="172">
        <f ca="1">'Data (DefiLlama)'!$H$12*100+_xlfn.NORM.S.INV(RAND())*'Data (DefiLlama)'!$K$12*$C$6</f>
        <v>3.3022957620710338</v>
      </c>
      <c r="I310" s="175">
        <f ca="1">'Data (DefiLlama)'!$H$13*100+_xlfn.NORM.S.INV(RAND())*'Data (DefiLlama)'!$K$13*$C$6</f>
        <v>3.5652127429934763</v>
      </c>
      <c r="J310" s="172">
        <f ca="1">C310*'Allocation - Base'!$H$6+D310*'Allocation - Base'!$H$7+E310*'Allocation - Base'!$H$8+F310*'Allocation - Base'!$H$9+G310*'Allocation - Base'!$H$10+H310*'Allocation - Base'!$H$11+I310*'Allocation - Base'!$H$12</f>
        <v>4.0829062066962827</v>
      </c>
      <c r="K310" s="172">
        <f t="shared" ca="1" si="13"/>
        <v>0</v>
      </c>
      <c r="L310" s="172">
        <f t="shared" ca="1" si="14"/>
        <v>3.9829062066962826</v>
      </c>
      <c r="M310" s="172">
        <f t="shared" ca="1" si="15"/>
        <v>3.9829062066962826</v>
      </c>
      <c r="N310" s="172"/>
    </row>
    <row r="311" spans="2:14" x14ac:dyDescent="0.25">
      <c r="B311" s="164">
        <v>279</v>
      </c>
      <c r="C311" s="172">
        <f ca="1">'Data (DefiLlama)'!$H$7*100+_xlfn.NORM.S.INV(RAND())*'Data (DefiLlama)'!$K$7*$C$6</f>
        <v>4.5385778413240239</v>
      </c>
      <c r="D311" s="172">
        <f ca="1">'Data (DefiLlama)'!$H$8*100+_xlfn.NORM.S.INV(RAND())*'Data (DefiLlama)'!$K$8*$C$6</f>
        <v>4.4991723931643479</v>
      </c>
      <c r="E311" s="172">
        <f ca="1">'Data (DefiLlama)'!$H$9*100+_xlfn.NORM.S.INV(RAND())*'Data (DefiLlama)'!$K$9*$C$6</f>
        <v>4.5854976558684202</v>
      </c>
      <c r="F311" s="172">
        <f ca="1">'Data (DefiLlama)'!$H$10*100+_xlfn.NORM.S.INV(RAND())*'Data (DefiLlama)'!$K$10*$C$6</f>
        <v>2.427279133047989</v>
      </c>
      <c r="G311" s="172">
        <f ca="1">'Data (DefiLlama)'!$H$11*100+_xlfn.NORM.S.INV(RAND())*'Data (DefiLlama)'!$K$11*$C$6</f>
        <v>0.4218364031259097</v>
      </c>
      <c r="H311" s="172">
        <f ca="1">'Data (DefiLlama)'!$H$12*100+_xlfn.NORM.S.INV(RAND())*'Data (DefiLlama)'!$K$12*$C$6</f>
        <v>3.8204844937535207</v>
      </c>
      <c r="I311" s="175">
        <f ca="1">'Data (DefiLlama)'!$H$13*100+_xlfn.NORM.S.INV(RAND())*'Data (DefiLlama)'!$K$13*$C$6</f>
        <v>6.6743921496276952</v>
      </c>
      <c r="J311" s="172">
        <f ca="1">C311*'Allocation - Base'!$H$6+D311*'Allocation - Base'!$H$7+E311*'Allocation - Base'!$H$8+F311*'Allocation - Base'!$H$9+G311*'Allocation - Base'!$H$10+H311*'Allocation - Base'!$H$11+I311*'Allocation - Base'!$H$12</f>
        <v>4.2269053588747223</v>
      </c>
      <c r="K311" s="172">
        <f t="shared" ca="1" si="13"/>
        <v>0</v>
      </c>
      <c r="L311" s="172">
        <f t="shared" ca="1" si="14"/>
        <v>4.1269053588747227</v>
      </c>
      <c r="M311" s="172">
        <f t="shared" ca="1" si="15"/>
        <v>4.1269053588747227</v>
      </c>
      <c r="N311" s="172"/>
    </row>
    <row r="312" spans="2:14" x14ac:dyDescent="0.25">
      <c r="B312" s="164">
        <v>280</v>
      </c>
      <c r="C312" s="172">
        <f ca="1">'Data (DefiLlama)'!$H$7*100+_xlfn.NORM.S.INV(RAND())*'Data (DefiLlama)'!$K$7*$C$6</f>
        <v>4.4453871002352781</v>
      </c>
      <c r="D312" s="172">
        <f ca="1">'Data (DefiLlama)'!$H$8*100+_xlfn.NORM.S.INV(RAND())*'Data (DefiLlama)'!$K$8*$C$6</f>
        <v>2.8963703672562686</v>
      </c>
      <c r="E312" s="172">
        <f ca="1">'Data (DefiLlama)'!$H$9*100+_xlfn.NORM.S.INV(RAND())*'Data (DefiLlama)'!$K$9*$C$6</f>
        <v>4.6131894214315032</v>
      </c>
      <c r="F312" s="172">
        <f ca="1">'Data (DefiLlama)'!$H$10*100+_xlfn.NORM.S.INV(RAND())*'Data (DefiLlama)'!$K$10*$C$6</f>
        <v>2.5109197081217789</v>
      </c>
      <c r="G312" s="172">
        <f ca="1">'Data (DefiLlama)'!$H$11*100+_xlfn.NORM.S.INV(RAND())*'Data (DefiLlama)'!$K$11*$C$6</f>
        <v>0.27000575785688558</v>
      </c>
      <c r="H312" s="172">
        <f ca="1">'Data (DefiLlama)'!$H$12*100+_xlfn.NORM.S.INV(RAND())*'Data (DefiLlama)'!$K$12*$C$6</f>
        <v>5.9879965509617117</v>
      </c>
      <c r="I312" s="175">
        <f ca="1">'Data (DefiLlama)'!$H$13*100+_xlfn.NORM.S.INV(RAND())*'Data (DefiLlama)'!$K$13*$C$6</f>
        <v>6.3951446085218571</v>
      </c>
      <c r="J312" s="172">
        <f ca="1">C312*'Allocation - Base'!$H$6+D312*'Allocation - Base'!$H$7+E312*'Allocation - Base'!$H$8+F312*'Allocation - Base'!$H$9+G312*'Allocation - Base'!$H$10+H312*'Allocation - Base'!$H$11+I312*'Allocation - Base'!$H$12</f>
        <v>4.1227058477796277</v>
      </c>
      <c r="K312" s="172">
        <f t="shared" ca="1" si="13"/>
        <v>0</v>
      </c>
      <c r="L312" s="172">
        <f t="shared" ca="1" si="14"/>
        <v>4.022705847779628</v>
      </c>
      <c r="M312" s="172">
        <f t="shared" ca="1" si="15"/>
        <v>4.022705847779628</v>
      </c>
      <c r="N312" s="172"/>
    </row>
    <row r="313" spans="2:14" x14ac:dyDescent="0.25">
      <c r="B313" s="164">
        <v>281</v>
      </c>
      <c r="C313" s="172">
        <f ca="1">'Data (DefiLlama)'!$H$7*100+_xlfn.NORM.S.INV(RAND())*'Data (DefiLlama)'!$K$7*$C$6</f>
        <v>4.0487528784125475</v>
      </c>
      <c r="D313" s="172">
        <f ca="1">'Data (DefiLlama)'!$H$8*100+_xlfn.NORM.S.INV(RAND())*'Data (DefiLlama)'!$K$8*$C$6</f>
        <v>4.890447714463618</v>
      </c>
      <c r="E313" s="172">
        <f ca="1">'Data (DefiLlama)'!$H$9*100+_xlfn.NORM.S.INV(RAND())*'Data (DefiLlama)'!$K$9*$C$6</f>
        <v>3.6708924549951929</v>
      </c>
      <c r="F313" s="172">
        <f ca="1">'Data (DefiLlama)'!$H$10*100+_xlfn.NORM.S.INV(RAND())*'Data (DefiLlama)'!$K$10*$C$6</f>
        <v>3.6206641463793079</v>
      </c>
      <c r="G313" s="172">
        <f ca="1">'Data (DefiLlama)'!$H$11*100+_xlfn.NORM.S.INV(RAND())*'Data (DefiLlama)'!$K$11*$C$6</f>
        <v>-0.45104640010070018</v>
      </c>
      <c r="H313" s="172">
        <f ca="1">'Data (DefiLlama)'!$H$12*100+_xlfn.NORM.S.INV(RAND())*'Data (DefiLlama)'!$K$12*$C$6</f>
        <v>5.2212297222242672</v>
      </c>
      <c r="I313" s="175">
        <f ca="1">'Data (DefiLlama)'!$H$13*100+_xlfn.NORM.S.INV(RAND())*'Data (DefiLlama)'!$K$13*$C$6</f>
        <v>5.5096529335583151</v>
      </c>
      <c r="J313" s="172">
        <f ca="1">C313*'Allocation - Base'!$H$6+D313*'Allocation - Base'!$H$7+E313*'Allocation - Base'!$H$8+F313*'Allocation - Base'!$H$9+G313*'Allocation - Base'!$H$10+H313*'Allocation - Base'!$H$11+I313*'Allocation - Base'!$H$12</f>
        <v>4.1155930442170714</v>
      </c>
      <c r="K313" s="172">
        <f t="shared" ca="1" si="13"/>
        <v>0.71045130278096646</v>
      </c>
      <c r="L313" s="172">
        <f t="shared" ca="1" si="14"/>
        <v>3.3051417414361053</v>
      </c>
      <c r="M313" s="172">
        <f t="shared" ca="1" si="15"/>
        <v>4.0155930442170717</v>
      </c>
      <c r="N313" s="172"/>
    </row>
    <row r="314" spans="2:14" x14ac:dyDescent="0.25">
      <c r="B314" s="164">
        <v>282</v>
      </c>
      <c r="C314" s="172">
        <f ca="1">'Data (DefiLlama)'!$H$7*100+_xlfn.NORM.S.INV(RAND())*'Data (DefiLlama)'!$K$7*$C$6</f>
        <v>4.250276603411181</v>
      </c>
      <c r="D314" s="172">
        <f ca="1">'Data (DefiLlama)'!$H$8*100+_xlfn.NORM.S.INV(RAND())*'Data (DefiLlama)'!$K$8*$C$6</f>
        <v>5.9873641170282887</v>
      </c>
      <c r="E314" s="172">
        <f ca="1">'Data (DefiLlama)'!$H$9*100+_xlfn.NORM.S.INV(RAND())*'Data (DefiLlama)'!$K$9*$C$6</f>
        <v>3.7288457456293229</v>
      </c>
      <c r="F314" s="172">
        <f ca="1">'Data (DefiLlama)'!$H$10*100+_xlfn.NORM.S.INV(RAND())*'Data (DefiLlama)'!$K$10*$C$6</f>
        <v>3.3520184361614649</v>
      </c>
      <c r="G314" s="172">
        <f ca="1">'Data (DefiLlama)'!$H$11*100+_xlfn.NORM.S.INV(RAND())*'Data (DefiLlama)'!$K$11*$C$6</f>
        <v>-0.49748893415067891</v>
      </c>
      <c r="H314" s="172">
        <f ca="1">'Data (DefiLlama)'!$H$12*100+_xlfn.NORM.S.INV(RAND())*'Data (DefiLlama)'!$K$12*$C$6</f>
        <v>4.0097413431645625</v>
      </c>
      <c r="I314" s="175">
        <f ca="1">'Data (DefiLlama)'!$H$13*100+_xlfn.NORM.S.INV(RAND())*'Data (DefiLlama)'!$K$13*$C$6</f>
        <v>4.2831571411920226</v>
      </c>
      <c r="J314" s="172">
        <f ca="1">C314*'Allocation - Base'!$H$6+D314*'Allocation - Base'!$H$7+E314*'Allocation - Base'!$H$8+F314*'Allocation - Base'!$H$9+G314*'Allocation - Base'!$H$10+H314*'Allocation - Base'!$H$11+I314*'Allocation - Base'!$H$12</f>
        <v>4.2807222014549078</v>
      </c>
      <c r="K314" s="172">
        <f t="shared" ca="1" si="13"/>
        <v>0</v>
      </c>
      <c r="L314" s="172">
        <f t="shared" ca="1" si="14"/>
        <v>4.1807222014549081</v>
      </c>
      <c r="M314" s="172">
        <f t="shared" ca="1" si="15"/>
        <v>4.1807222014549081</v>
      </c>
      <c r="N314" s="172"/>
    </row>
    <row r="315" spans="2:14" x14ac:dyDescent="0.25">
      <c r="B315" s="164">
        <v>283</v>
      </c>
      <c r="C315" s="172">
        <f ca="1">'Data (DefiLlama)'!$H$7*100+_xlfn.NORM.S.INV(RAND())*'Data (DefiLlama)'!$K$7*$C$6</f>
        <v>4.062753092219876</v>
      </c>
      <c r="D315" s="172">
        <f ca="1">'Data (DefiLlama)'!$H$8*100+_xlfn.NORM.S.INV(RAND())*'Data (DefiLlama)'!$K$8*$C$6</f>
        <v>3.834946217121924</v>
      </c>
      <c r="E315" s="172">
        <f ca="1">'Data (DefiLlama)'!$H$9*100+_xlfn.NORM.S.INV(RAND())*'Data (DefiLlama)'!$K$9*$C$6</f>
        <v>4.0900723006926976</v>
      </c>
      <c r="F315" s="172">
        <f ca="1">'Data (DefiLlama)'!$H$10*100+_xlfn.NORM.S.INV(RAND())*'Data (DefiLlama)'!$K$10*$C$6</f>
        <v>4.0040386606026726</v>
      </c>
      <c r="G315" s="172">
        <f ca="1">'Data (DefiLlama)'!$H$11*100+_xlfn.NORM.S.INV(RAND())*'Data (DefiLlama)'!$K$11*$C$6</f>
        <v>-0.20258223770184955</v>
      </c>
      <c r="H315" s="172">
        <f ca="1">'Data (DefiLlama)'!$H$12*100+_xlfn.NORM.S.INV(RAND())*'Data (DefiLlama)'!$K$12*$C$6</f>
        <v>5.0270567311323537</v>
      </c>
      <c r="I315" s="175">
        <f ca="1">'Data (DefiLlama)'!$H$13*100+_xlfn.NORM.S.INV(RAND())*'Data (DefiLlama)'!$K$13*$C$6</f>
        <v>6.1116108294109655</v>
      </c>
      <c r="J315" s="172">
        <f ca="1">C315*'Allocation - Base'!$H$6+D315*'Allocation - Base'!$H$7+E315*'Allocation - Base'!$H$8+F315*'Allocation - Base'!$H$9+G315*'Allocation - Base'!$H$10+H315*'Allocation - Base'!$H$11+I315*'Allocation - Base'!$H$12</f>
        <v>3.9440099549043786</v>
      </c>
      <c r="K315" s="172">
        <f t="shared" ca="1" si="13"/>
        <v>0</v>
      </c>
      <c r="L315" s="172">
        <f t="shared" ca="1" si="14"/>
        <v>3.8440099549043785</v>
      </c>
      <c r="M315" s="172">
        <f t="shared" ca="1" si="15"/>
        <v>3.8440099549043785</v>
      </c>
      <c r="N315" s="172"/>
    </row>
    <row r="316" spans="2:14" x14ac:dyDescent="0.25">
      <c r="B316" s="164">
        <v>284</v>
      </c>
      <c r="C316" s="172">
        <f ca="1">'Data (DefiLlama)'!$H$7*100+_xlfn.NORM.S.INV(RAND())*'Data (DefiLlama)'!$K$7*$C$6</f>
        <v>4.3902019953838574</v>
      </c>
      <c r="D316" s="172">
        <f ca="1">'Data (DefiLlama)'!$H$8*100+_xlfn.NORM.S.INV(RAND())*'Data (DefiLlama)'!$K$8*$C$6</f>
        <v>5.0159535899452239</v>
      </c>
      <c r="E316" s="172">
        <f ca="1">'Data (DefiLlama)'!$H$9*100+_xlfn.NORM.S.INV(RAND())*'Data (DefiLlama)'!$K$9*$C$6</f>
        <v>4.0896568163690361</v>
      </c>
      <c r="F316" s="172">
        <f ca="1">'Data (DefiLlama)'!$H$10*100+_xlfn.NORM.S.INV(RAND())*'Data (DefiLlama)'!$K$10*$C$6</f>
        <v>3.4772220272491317</v>
      </c>
      <c r="G316" s="172">
        <f ca="1">'Data (DefiLlama)'!$H$11*100+_xlfn.NORM.S.INV(RAND())*'Data (DefiLlama)'!$K$11*$C$6</f>
        <v>0.16691370691338411</v>
      </c>
      <c r="H316" s="172">
        <f ca="1">'Data (DefiLlama)'!$H$12*100+_xlfn.NORM.S.INV(RAND())*'Data (DefiLlama)'!$K$12*$C$6</f>
        <v>5.3798563095039293</v>
      </c>
      <c r="I316" s="175">
        <f ca="1">'Data (DefiLlama)'!$H$13*100+_xlfn.NORM.S.INV(RAND())*'Data (DefiLlama)'!$K$13*$C$6</f>
        <v>6.8085216717117634</v>
      </c>
      <c r="J316" s="172">
        <f ca="1">C316*'Allocation - Base'!$H$6+D316*'Allocation - Base'!$H$7+E316*'Allocation - Base'!$H$8+F316*'Allocation - Base'!$H$9+G316*'Allocation - Base'!$H$10+H316*'Allocation - Base'!$H$11+I316*'Allocation - Base'!$H$12</f>
        <v>4.4087873319649802</v>
      </c>
      <c r="K316" s="172">
        <f t="shared" ca="1" si="13"/>
        <v>0</v>
      </c>
      <c r="L316" s="172">
        <f t="shared" ca="1" si="14"/>
        <v>4.3087873319649805</v>
      </c>
      <c r="M316" s="172">
        <f t="shared" ca="1" si="15"/>
        <v>4.3087873319649805</v>
      </c>
      <c r="N316" s="172"/>
    </row>
    <row r="317" spans="2:14" x14ac:dyDescent="0.25">
      <c r="B317" s="164">
        <v>285</v>
      </c>
      <c r="C317" s="172">
        <f ca="1">'Data (DefiLlama)'!$H$7*100+_xlfn.NORM.S.INV(RAND())*'Data (DefiLlama)'!$K$7*$C$6</f>
        <v>4.344304619496282</v>
      </c>
      <c r="D317" s="172">
        <f ca="1">'Data (DefiLlama)'!$H$8*100+_xlfn.NORM.S.INV(RAND())*'Data (DefiLlama)'!$K$8*$C$6</f>
        <v>4.2691617287245505</v>
      </c>
      <c r="E317" s="172">
        <f ca="1">'Data (DefiLlama)'!$H$9*100+_xlfn.NORM.S.INV(RAND())*'Data (DefiLlama)'!$K$9*$C$6</f>
        <v>3.850074131907133</v>
      </c>
      <c r="F317" s="172">
        <f ca="1">'Data (DefiLlama)'!$H$10*100+_xlfn.NORM.S.INV(RAND())*'Data (DefiLlama)'!$K$10*$C$6</f>
        <v>3.6526867197303505</v>
      </c>
      <c r="G317" s="172">
        <f ca="1">'Data (DefiLlama)'!$H$11*100+_xlfn.NORM.S.INV(RAND())*'Data (DefiLlama)'!$K$11*$C$6</f>
        <v>-0.13965770787635851</v>
      </c>
      <c r="H317" s="172">
        <f ca="1">'Data (DefiLlama)'!$H$12*100+_xlfn.NORM.S.INV(RAND())*'Data (DefiLlama)'!$K$12*$C$6</f>
        <v>4.7094538526850647</v>
      </c>
      <c r="I317" s="175">
        <f ca="1">'Data (DefiLlama)'!$H$13*100+_xlfn.NORM.S.INV(RAND())*'Data (DefiLlama)'!$K$13*$C$6</f>
        <v>5.5320851723816027</v>
      </c>
      <c r="J317" s="172">
        <f ca="1">C317*'Allocation - Base'!$H$6+D317*'Allocation - Base'!$H$7+E317*'Allocation - Base'!$H$8+F317*'Allocation - Base'!$H$9+G317*'Allocation - Base'!$H$10+H317*'Allocation - Base'!$H$11+I317*'Allocation - Base'!$H$12</f>
        <v>4.0325355435157473</v>
      </c>
      <c r="K317" s="172">
        <f t="shared" ca="1" si="13"/>
        <v>0</v>
      </c>
      <c r="L317" s="172">
        <f t="shared" ca="1" si="14"/>
        <v>3.9325355435157472</v>
      </c>
      <c r="M317" s="172">
        <f t="shared" ca="1" si="15"/>
        <v>3.9325355435157472</v>
      </c>
      <c r="N317" s="172"/>
    </row>
    <row r="318" spans="2:14" x14ac:dyDescent="0.25">
      <c r="B318" s="164">
        <v>286</v>
      </c>
      <c r="C318" s="172">
        <f ca="1">'Data (DefiLlama)'!$H$7*100+_xlfn.NORM.S.INV(RAND())*'Data (DefiLlama)'!$K$7*$C$6</f>
        <v>4.3338184689788255</v>
      </c>
      <c r="D318" s="172">
        <f ca="1">'Data (DefiLlama)'!$H$8*100+_xlfn.NORM.S.INV(RAND())*'Data (DefiLlama)'!$K$8*$C$6</f>
        <v>5.2553744923016801</v>
      </c>
      <c r="E318" s="172">
        <f ca="1">'Data (DefiLlama)'!$H$9*100+_xlfn.NORM.S.INV(RAND())*'Data (DefiLlama)'!$K$9*$C$6</f>
        <v>5.4881732013494453</v>
      </c>
      <c r="F318" s="172">
        <f ca="1">'Data (DefiLlama)'!$H$10*100+_xlfn.NORM.S.INV(RAND())*'Data (DefiLlama)'!$K$10*$C$6</f>
        <v>3.7327312880668155</v>
      </c>
      <c r="G318" s="172">
        <f ca="1">'Data (DefiLlama)'!$H$11*100+_xlfn.NORM.S.INV(RAND())*'Data (DefiLlama)'!$K$11*$C$6</f>
        <v>-0.23885968748965272</v>
      </c>
      <c r="H318" s="172">
        <f ca="1">'Data (DefiLlama)'!$H$12*100+_xlfn.NORM.S.INV(RAND())*'Data (DefiLlama)'!$K$12*$C$6</f>
        <v>5.0935344180344106</v>
      </c>
      <c r="I318" s="175">
        <f ca="1">'Data (DefiLlama)'!$H$13*100+_xlfn.NORM.S.INV(RAND())*'Data (DefiLlama)'!$K$13*$C$6</f>
        <v>7.8020155789658272</v>
      </c>
      <c r="J318" s="172">
        <f ca="1">C318*'Allocation - Base'!$H$6+D318*'Allocation - Base'!$H$7+E318*'Allocation - Base'!$H$8+F318*'Allocation - Base'!$H$9+G318*'Allocation - Base'!$H$10+H318*'Allocation - Base'!$H$11+I318*'Allocation - Base'!$H$12</f>
        <v>4.7381196424371081</v>
      </c>
      <c r="K318" s="172">
        <f t="shared" ca="1" si="13"/>
        <v>0</v>
      </c>
      <c r="L318" s="172">
        <f t="shared" ca="1" si="14"/>
        <v>4.6381196424371085</v>
      </c>
      <c r="M318" s="172">
        <f t="shared" ca="1" si="15"/>
        <v>4.6381196424371085</v>
      </c>
      <c r="N318" s="172"/>
    </row>
    <row r="319" spans="2:14" x14ac:dyDescent="0.25">
      <c r="B319" s="164">
        <v>287</v>
      </c>
      <c r="C319" s="172">
        <f ca="1">'Data (DefiLlama)'!$H$7*100+_xlfn.NORM.S.INV(RAND())*'Data (DefiLlama)'!$K$7*$C$6</f>
        <v>4.1487958743861935</v>
      </c>
      <c r="D319" s="172">
        <f ca="1">'Data (DefiLlama)'!$H$8*100+_xlfn.NORM.S.INV(RAND())*'Data (DefiLlama)'!$K$8*$C$6</f>
        <v>5.5257523700515874</v>
      </c>
      <c r="E319" s="172">
        <f ca="1">'Data (DefiLlama)'!$H$9*100+_xlfn.NORM.S.INV(RAND())*'Data (DefiLlama)'!$K$9*$C$6</f>
        <v>3.7923550058574973</v>
      </c>
      <c r="F319" s="172">
        <f ca="1">'Data (DefiLlama)'!$H$10*100+_xlfn.NORM.S.INV(RAND())*'Data (DefiLlama)'!$K$10*$C$6</f>
        <v>3.4790974929566163</v>
      </c>
      <c r="G319" s="172">
        <f ca="1">'Data (DefiLlama)'!$H$11*100+_xlfn.NORM.S.INV(RAND())*'Data (DefiLlama)'!$K$11*$C$6</f>
        <v>0.38486109778598165</v>
      </c>
      <c r="H319" s="172">
        <f ca="1">'Data (DefiLlama)'!$H$12*100+_xlfn.NORM.S.INV(RAND())*'Data (DefiLlama)'!$K$12*$C$6</f>
        <v>5.3659506604087097</v>
      </c>
      <c r="I319" s="175">
        <f ca="1">'Data (DefiLlama)'!$H$13*100+_xlfn.NORM.S.INV(RAND())*'Data (DefiLlama)'!$K$13*$C$6</f>
        <v>8.5054733742069164</v>
      </c>
      <c r="J319" s="172">
        <f ca="1">C319*'Allocation - Base'!$H$6+D319*'Allocation - Base'!$H$7+E319*'Allocation - Base'!$H$8+F319*'Allocation - Base'!$H$9+G319*'Allocation - Base'!$H$10+H319*'Allocation - Base'!$H$11+I319*'Allocation - Base'!$H$12</f>
        <v>4.398301260243735</v>
      </c>
      <c r="K319" s="172">
        <f t="shared" ca="1" si="13"/>
        <v>0</v>
      </c>
      <c r="L319" s="172">
        <f t="shared" ca="1" si="14"/>
        <v>4.2983012602437354</v>
      </c>
      <c r="M319" s="172">
        <f t="shared" ca="1" si="15"/>
        <v>4.2983012602437354</v>
      </c>
      <c r="N319" s="172"/>
    </row>
    <row r="320" spans="2:14" x14ac:dyDescent="0.25">
      <c r="B320" s="164">
        <v>288</v>
      </c>
      <c r="C320" s="172">
        <f ca="1">'Data (DefiLlama)'!$H$7*100+_xlfn.NORM.S.INV(RAND())*'Data (DefiLlama)'!$K$7*$C$6</f>
        <v>3.9627915442584696</v>
      </c>
      <c r="D320" s="172">
        <f ca="1">'Data (DefiLlama)'!$H$8*100+_xlfn.NORM.S.INV(RAND())*'Data (DefiLlama)'!$K$8*$C$6</f>
        <v>3.973479973448498</v>
      </c>
      <c r="E320" s="172">
        <f ca="1">'Data (DefiLlama)'!$H$9*100+_xlfn.NORM.S.INV(RAND())*'Data (DefiLlama)'!$K$9*$C$6</f>
        <v>4.2762123132284211</v>
      </c>
      <c r="F320" s="172">
        <f ca="1">'Data (DefiLlama)'!$H$10*100+_xlfn.NORM.S.INV(RAND())*'Data (DefiLlama)'!$K$10*$C$6</f>
        <v>3.8383719228223923</v>
      </c>
      <c r="G320" s="172">
        <f ca="1">'Data (DefiLlama)'!$H$11*100+_xlfn.NORM.S.INV(RAND())*'Data (DefiLlama)'!$K$11*$C$6</f>
        <v>-0.21207010851838654</v>
      </c>
      <c r="H320" s="172">
        <f ca="1">'Data (DefiLlama)'!$H$12*100+_xlfn.NORM.S.INV(RAND())*'Data (DefiLlama)'!$K$12*$C$6</f>
        <v>5.072886985421289</v>
      </c>
      <c r="I320" s="175">
        <f ca="1">'Data (DefiLlama)'!$H$13*100+_xlfn.NORM.S.INV(RAND())*'Data (DefiLlama)'!$K$13*$C$6</f>
        <v>5.3687748454964224</v>
      </c>
      <c r="J320" s="172">
        <f ca="1">C320*'Allocation - Base'!$H$6+D320*'Allocation - Base'!$H$7+E320*'Allocation - Base'!$H$8+F320*'Allocation - Base'!$H$9+G320*'Allocation - Base'!$H$10+H320*'Allocation - Base'!$H$11+I320*'Allocation - Base'!$H$12</f>
        <v>4.0015900773340443</v>
      </c>
      <c r="K320" s="172">
        <f t="shared" ca="1" si="13"/>
        <v>0.91225068728589132</v>
      </c>
      <c r="L320" s="172">
        <f t="shared" ca="1" si="14"/>
        <v>2.9893393900481531</v>
      </c>
      <c r="M320" s="172">
        <f t="shared" ca="1" si="15"/>
        <v>3.9015900773340442</v>
      </c>
      <c r="N320" s="172"/>
    </row>
    <row r="321" spans="2:14" x14ac:dyDescent="0.25">
      <c r="B321" s="164">
        <v>289</v>
      </c>
      <c r="C321" s="172">
        <f ca="1">'Data (DefiLlama)'!$H$7*100+_xlfn.NORM.S.INV(RAND())*'Data (DefiLlama)'!$K$7*$C$6</f>
        <v>4.2618473763428586</v>
      </c>
      <c r="D321" s="172">
        <f ca="1">'Data (DefiLlama)'!$H$8*100+_xlfn.NORM.S.INV(RAND())*'Data (DefiLlama)'!$K$8*$C$6</f>
        <v>4.7730763355859551</v>
      </c>
      <c r="E321" s="172">
        <f ca="1">'Data (DefiLlama)'!$H$9*100+_xlfn.NORM.S.INV(RAND())*'Data (DefiLlama)'!$K$9*$C$6</f>
        <v>4.1299316235698367</v>
      </c>
      <c r="F321" s="172">
        <f ca="1">'Data (DefiLlama)'!$H$10*100+_xlfn.NORM.S.INV(RAND())*'Data (DefiLlama)'!$K$10*$C$6</f>
        <v>4.1522399462255617</v>
      </c>
      <c r="G321" s="172">
        <f ca="1">'Data (DefiLlama)'!$H$11*100+_xlfn.NORM.S.INV(RAND())*'Data (DefiLlama)'!$K$11*$C$6</f>
        <v>-0.2768797035036567</v>
      </c>
      <c r="H321" s="172">
        <f ca="1">'Data (DefiLlama)'!$H$12*100+_xlfn.NORM.S.INV(RAND())*'Data (DefiLlama)'!$K$12*$C$6</f>
        <v>4.6467981560419505</v>
      </c>
      <c r="I321" s="175">
        <f ca="1">'Data (DefiLlama)'!$H$13*100+_xlfn.NORM.S.INV(RAND())*'Data (DefiLlama)'!$K$13*$C$6</f>
        <v>5.4821399415126963</v>
      </c>
      <c r="J321" s="172">
        <f ca="1">C321*'Allocation - Base'!$H$6+D321*'Allocation - Base'!$H$7+E321*'Allocation - Base'!$H$8+F321*'Allocation - Base'!$H$9+G321*'Allocation - Base'!$H$10+H321*'Allocation - Base'!$H$11+I321*'Allocation - Base'!$H$12</f>
        <v>4.1874819409229156</v>
      </c>
      <c r="K321" s="172">
        <f t="shared" ca="1" si="13"/>
        <v>0</v>
      </c>
      <c r="L321" s="172">
        <f t="shared" ca="1" si="14"/>
        <v>4.0874819409229159</v>
      </c>
      <c r="M321" s="172">
        <f t="shared" ca="1" si="15"/>
        <v>4.0874819409229159</v>
      </c>
      <c r="N321" s="172"/>
    </row>
    <row r="322" spans="2:14" x14ac:dyDescent="0.25">
      <c r="B322" s="164">
        <v>290</v>
      </c>
      <c r="C322" s="172">
        <f ca="1">'Data (DefiLlama)'!$H$7*100+_xlfn.NORM.S.INV(RAND())*'Data (DefiLlama)'!$K$7*$C$6</f>
        <v>4.4382430194533331</v>
      </c>
      <c r="D322" s="172">
        <f ca="1">'Data (DefiLlama)'!$H$8*100+_xlfn.NORM.S.INV(RAND())*'Data (DefiLlama)'!$K$8*$C$6</f>
        <v>5.2824947564784033</v>
      </c>
      <c r="E322" s="172">
        <f ca="1">'Data (DefiLlama)'!$H$9*100+_xlfn.NORM.S.INV(RAND())*'Data (DefiLlama)'!$K$9*$C$6</f>
        <v>4.1379324648104738</v>
      </c>
      <c r="F322" s="172">
        <f ca="1">'Data (DefiLlama)'!$H$10*100+_xlfn.NORM.S.INV(RAND())*'Data (DefiLlama)'!$K$10*$C$6</f>
        <v>2.9315726386978311</v>
      </c>
      <c r="G322" s="172">
        <f ca="1">'Data (DefiLlama)'!$H$11*100+_xlfn.NORM.S.INV(RAND())*'Data (DefiLlama)'!$K$11*$C$6</f>
        <v>-0.2655682282352318</v>
      </c>
      <c r="H322" s="172">
        <f ca="1">'Data (DefiLlama)'!$H$12*100+_xlfn.NORM.S.INV(RAND())*'Data (DefiLlama)'!$K$12*$C$6</f>
        <v>4.7671527497446933</v>
      </c>
      <c r="I322" s="175">
        <f ca="1">'Data (DefiLlama)'!$H$13*100+_xlfn.NORM.S.INV(RAND())*'Data (DefiLlama)'!$K$13*$C$6</f>
        <v>6.2371701878648285</v>
      </c>
      <c r="J322" s="172">
        <f ca="1">C322*'Allocation - Base'!$H$6+D322*'Allocation - Base'!$H$7+E322*'Allocation - Base'!$H$8+F322*'Allocation - Base'!$H$9+G322*'Allocation - Base'!$H$10+H322*'Allocation - Base'!$H$11+I322*'Allocation - Base'!$H$12</f>
        <v>4.388374212208161</v>
      </c>
      <c r="K322" s="172">
        <f t="shared" ca="1" si="13"/>
        <v>0</v>
      </c>
      <c r="L322" s="172">
        <f t="shared" ca="1" si="14"/>
        <v>4.2883742122081614</v>
      </c>
      <c r="M322" s="172">
        <f t="shared" ca="1" si="15"/>
        <v>4.2883742122081614</v>
      </c>
      <c r="N322" s="172"/>
    </row>
    <row r="323" spans="2:14" x14ac:dyDescent="0.25">
      <c r="B323" s="164">
        <v>291</v>
      </c>
      <c r="C323" s="172">
        <f ca="1">'Data (DefiLlama)'!$H$7*100+_xlfn.NORM.S.INV(RAND())*'Data (DefiLlama)'!$K$7*$C$6</f>
        <v>4.1062057623972565</v>
      </c>
      <c r="D323" s="172">
        <f ca="1">'Data (DefiLlama)'!$H$8*100+_xlfn.NORM.S.INV(RAND())*'Data (DefiLlama)'!$K$8*$C$6</f>
        <v>5.2558745113259748</v>
      </c>
      <c r="E323" s="172">
        <f ca="1">'Data (DefiLlama)'!$H$9*100+_xlfn.NORM.S.INV(RAND())*'Data (DefiLlama)'!$K$9*$C$6</f>
        <v>4.4961937165114385</v>
      </c>
      <c r="F323" s="172">
        <f ca="1">'Data (DefiLlama)'!$H$10*100+_xlfn.NORM.S.INV(RAND())*'Data (DefiLlama)'!$K$10*$C$6</f>
        <v>3.1101506743914094</v>
      </c>
      <c r="G323" s="172">
        <f ca="1">'Data (DefiLlama)'!$H$11*100+_xlfn.NORM.S.INV(RAND())*'Data (DefiLlama)'!$K$11*$C$6</f>
        <v>0.19035792025070497</v>
      </c>
      <c r="H323" s="172">
        <f ca="1">'Data (DefiLlama)'!$H$12*100+_xlfn.NORM.S.INV(RAND())*'Data (DefiLlama)'!$K$12*$C$6</f>
        <v>4.9448242546845513</v>
      </c>
      <c r="I323" s="175">
        <f ca="1">'Data (DefiLlama)'!$H$13*100+_xlfn.NORM.S.INV(RAND())*'Data (DefiLlama)'!$K$13*$C$6</f>
        <v>6.1271364002246873</v>
      </c>
      <c r="J323" s="172">
        <f ca="1">C323*'Allocation - Base'!$H$6+D323*'Allocation - Base'!$H$7+E323*'Allocation - Base'!$H$8+F323*'Allocation - Base'!$H$9+G323*'Allocation - Base'!$H$10+H323*'Allocation - Base'!$H$11+I323*'Allocation - Base'!$H$12</f>
        <v>4.4211203198937481</v>
      </c>
      <c r="K323" s="172">
        <f t="shared" ca="1" si="13"/>
        <v>0</v>
      </c>
      <c r="L323" s="172">
        <f t="shared" ca="1" si="14"/>
        <v>4.3211203198937485</v>
      </c>
      <c r="M323" s="172">
        <f t="shared" ca="1" si="15"/>
        <v>4.3211203198937485</v>
      </c>
      <c r="N323" s="172"/>
    </row>
    <row r="324" spans="2:14" x14ac:dyDescent="0.25">
      <c r="B324" s="164">
        <v>292</v>
      </c>
      <c r="C324" s="172">
        <f ca="1">'Data (DefiLlama)'!$H$7*100+_xlfn.NORM.S.INV(RAND())*'Data (DefiLlama)'!$K$7*$C$6</f>
        <v>4.3310420710244149</v>
      </c>
      <c r="D324" s="172">
        <f ca="1">'Data (DefiLlama)'!$H$8*100+_xlfn.NORM.S.INV(RAND())*'Data (DefiLlama)'!$K$8*$C$6</f>
        <v>4.6885174738812516</v>
      </c>
      <c r="E324" s="172">
        <f ca="1">'Data (DefiLlama)'!$H$9*100+_xlfn.NORM.S.INV(RAND())*'Data (DefiLlama)'!$K$9*$C$6</f>
        <v>4.4962484974252126</v>
      </c>
      <c r="F324" s="172">
        <f ca="1">'Data (DefiLlama)'!$H$10*100+_xlfn.NORM.S.INV(RAND())*'Data (DefiLlama)'!$K$10*$C$6</f>
        <v>3.2391479027295307</v>
      </c>
      <c r="G324" s="172">
        <f ca="1">'Data (DefiLlama)'!$H$11*100+_xlfn.NORM.S.INV(RAND())*'Data (DefiLlama)'!$K$11*$C$6</f>
        <v>-0.60649654379511075</v>
      </c>
      <c r="H324" s="172">
        <f ca="1">'Data (DefiLlama)'!$H$12*100+_xlfn.NORM.S.INV(RAND())*'Data (DefiLlama)'!$K$12*$C$6</f>
        <v>4.7038485389533191</v>
      </c>
      <c r="I324" s="175">
        <f ca="1">'Data (DefiLlama)'!$H$13*100+_xlfn.NORM.S.INV(RAND())*'Data (DefiLlama)'!$K$13*$C$6</f>
        <v>6.1818268274307844</v>
      </c>
      <c r="J324" s="172">
        <f ca="1">C324*'Allocation - Base'!$H$6+D324*'Allocation - Base'!$H$7+E324*'Allocation - Base'!$H$8+F324*'Allocation - Base'!$H$9+G324*'Allocation - Base'!$H$10+H324*'Allocation - Base'!$H$11+I324*'Allocation - Base'!$H$12</f>
        <v>4.270756567787183</v>
      </c>
      <c r="K324" s="172">
        <f t="shared" ca="1" si="13"/>
        <v>0</v>
      </c>
      <c r="L324" s="172">
        <f t="shared" ca="1" si="14"/>
        <v>4.1707565677871834</v>
      </c>
      <c r="M324" s="172">
        <f t="shared" ca="1" si="15"/>
        <v>4.1707565677871834</v>
      </c>
      <c r="N324" s="172"/>
    </row>
    <row r="325" spans="2:14" x14ac:dyDescent="0.25">
      <c r="B325" s="164">
        <v>293</v>
      </c>
      <c r="C325" s="172">
        <f ca="1">'Data (DefiLlama)'!$H$7*100+_xlfn.NORM.S.INV(RAND())*'Data (DefiLlama)'!$K$7*$C$6</f>
        <v>4.5035097906912425</v>
      </c>
      <c r="D325" s="172">
        <f ca="1">'Data (DefiLlama)'!$H$8*100+_xlfn.NORM.S.INV(RAND())*'Data (DefiLlama)'!$K$8*$C$6</f>
        <v>4.1713636942217382</v>
      </c>
      <c r="E325" s="172">
        <f ca="1">'Data (DefiLlama)'!$H$9*100+_xlfn.NORM.S.INV(RAND())*'Data (DefiLlama)'!$K$9*$C$6</f>
        <v>4.4410117732248047</v>
      </c>
      <c r="F325" s="172">
        <f ca="1">'Data (DefiLlama)'!$H$10*100+_xlfn.NORM.S.INV(RAND())*'Data (DefiLlama)'!$K$10*$C$6</f>
        <v>2.7899287084969253</v>
      </c>
      <c r="G325" s="172">
        <f ca="1">'Data (DefiLlama)'!$H$11*100+_xlfn.NORM.S.INV(RAND())*'Data (DefiLlama)'!$K$11*$C$6</f>
        <v>-0.41556035566923388</v>
      </c>
      <c r="H325" s="172">
        <f ca="1">'Data (DefiLlama)'!$H$12*100+_xlfn.NORM.S.INV(RAND())*'Data (DefiLlama)'!$K$12*$C$6</f>
        <v>5.8091168577250967</v>
      </c>
      <c r="I325" s="175">
        <f ca="1">'Data (DefiLlama)'!$H$13*100+_xlfn.NORM.S.INV(RAND())*'Data (DefiLlama)'!$K$13*$C$6</f>
        <v>5.7050256254782186</v>
      </c>
      <c r="J325" s="172">
        <f ca="1">C325*'Allocation - Base'!$H$6+D325*'Allocation - Base'!$H$7+E325*'Allocation - Base'!$H$8+F325*'Allocation - Base'!$H$9+G325*'Allocation - Base'!$H$10+H325*'Allocation - Base'!$H$11+I325*'Allocation - Base'!$H$12</f>
        <v>4.3547363149443106</v>
      </c>
      <c r="K325" s="172">
        <f t="shared" ca="1" si="13"/>
        <v>0.28382813972228926</v>
      </c>
      <c r="L325" s="172">
        <f t="shared" ca="1" si="14"/>
        <v>3.9709081752220214</v>
      </c>
      <c r="M325" s="172">
        <f t="shared" ca="1" si="15"/>
        <v>4.2547363149443109</v>
      </c>
      <c r="N325" s="172"/>
    </row>
    <row r="326" spans="2:14" x14ac:dyDescent="0.25">
      <c r="B326" s="164">
        <v>294</v>
      </c>
      <c r="C326" s="172">
        <f ca="1">'Data (DefiLlama)'!$H$7*100+_xlfn.NORM.S.INV(RAND())*'Data (DefiLlama)'!$K$7*$C$6</f>
        <v>4.1777690125955687</v>
      </c>
      <c r="D326" s="172">
        <f ca="1">'Data (DefiLlama)'!$H$8*100+_xlfn.NORM.S.INV(RAND())*'Data (DefiLlama)'!$K$8*$C$6</f>
        <v>4.0634160922257543</v>
      </c>
      <c r="E326" s="172">
        <f ca="1">'Data (DefiLlama)'!$H$9*100+_xlfn.NORM.S.INV(RAND())*'Data (DefiLlama)'!$K$9*$C$6</f>
        <v>3.9662339662999795</v>
      </c>
      <c r="F326" s="172">
        <f ca="1">'Data (DefiLlama)'!$H$10*100+_xlfn.NORM.S.INV(RAND())*'Data (DefiLlama)'!$K$10*$C$6</f>
        <v>3.9803823749428417</v>
      </c>
      <c r="G326" s="172">
        <f ca="1">'Data (DefiLlama)'!$H$11*100+_xlfn.NORM.S.INV(RAND())*'Data (DefiLlama)'!$K$11*$C$6</f>
        <v>-0.23060217808491537</v>
      </c>
      <c r="H326" s="172">
        <f ca="1">'Data (DefiLlama)'!$H$12*100+_xlfn.NORM.S.INV(RAND())*'Data (DefiLlama)'!$K$12*$C$6</f>
        <v>3.8834622691546592</v>
      </c>
      <c r="I326" s="175">
        <f ca="1">'Data (DefiLlama)'!$H$13*100+_xlfn.NORM.S.INV(RAND())*'Data (DefiLlama)'!$K$13*$C$6</f>
        <v>6.9862582422977404</v>
      </c>
      <c r="J326" s="172">
        <f ca="1">C326*'Allocation - Base'!$H$6+D326*'Allocation - Base'!$H$7+E326*'Allocation - Base'!$H$8+F326*'Allocation - Base'!$H$9+G326*'Allocation - Base'!$H$10+H326*'Allocation - Base'!$H$11+I326*'Allocation - Base'!$H$12</f>
        <v>3.8317324498790573</v>
      </c>
      <c r="K326" s="172">
        <f t="shared" ca="1" si="13"/>
        <v>0</v>
      </c>
      <c r="L326" s="172">
        <f t="shared" ca="1" si="14"/>
        <v>3.7317324498790572</v>
      </c>
      <c r="M326" s="172">
        <f t="shared" ca="1" si="15"/>
        <v>3.7317324498790572</v>
      </c>
      <c r="N326" s="172"/>
    </row>
    <row r="327" spans="2:14" x14ac:dyDescent="0.25">
      <c r="B327" s="164">
        <v>295</v>
      </c>
      <c r="C327" s="172">
        <f ca="1">'Data (DefiLlama)'!$H$7*100+_xlfn.NORM.S.INV(RAND())*'Data (DefiLlama)'!$K$7*$C$6</f>
        <v>4.3153974351415165</v>
      </c>
      <c r="D327" s="172">
        <f ca="1">'Data (DefiLlama)'!$H$8*100+_xlfn.NORM.S.INV(RAND())*'Data (DefiLlama)'!$K$8*$C$6</f>
        <v>4.8562537695155266</v>
      </c>
      <c r="E327" s="172">
        <f ca="1">'Data (DefiLlama)'!$H$9*100+_xlfn.NORM.S.INV(RAND())*'Data (DefiLlama)'!$K$9*$C$6</f>
        <v>4.9786740616517582</v>
      </c>
      <c r="F327" s="172">
        <f ca="1">'Data (DefiLlama)'!$H$10*100+_xlfn.NORM.S.INV(RAND())*'Data (DefiLlama)'!$K$10*$C$6</f>
        <v>2.9449249438676941</v>
      </c>
      <c r="G327" s="172">
        <f ca="1">'Data (DefiLlama)'!$H$11*100+_xlfn.NORM.S.INV(RAND())*'Data (DefiLlama)'!$K$11*$C$6</f>
        <v>0.23376473188546534</v>
      </c>
      <c r="H327" s="172">
        <f ca="1">'Data (DefiLlama)'!$H$12*100+_xlfn.NORM.S.INV(RAND())*'Data (DefiLlama)'!$K$12*$C$6</f>
        <v>3.8546980345607307</v>
      </c>
      <c r="I327" s="175">
        <f ca="1">'Data (DefiLlama)'!$H$13*100+_xlfn.NORM.S.INV(RAND())*'Data (DefiLlama)'!$K$13*$C$6</f>
        <v>6.5623795824707862</v>
      </c>
      <c r="J327" s="172">
        <f ca="1">C327*'Allocation - Base'!$H$6+D327*'Allocation - Base'!$H$7+E327*'Allocation - Base'!$H$8+F327*'Allocation - Base'!$H$9+G327*'Allocation - Base'!$H$10+H327*'Allocation - Base'!$H$11+I327*'Allocation - Base'!$H$12</f>
        <v>4.3432441301126596</v>
      </c>
      <c r="K327" s="172">
        <f t="shared" ca="1" si="13"/>
        <v>0</v>
      </c>
      <c r="L327" s="172">
        <f t="shared" ca="1" si="14"/>
        <v>4.24324413011266</v>
      </c>
      <c r="M327" s="172">
        <f t="shared" ca="1" si="15"/>
        <v>4.24324413011266</v>
      </c>
      <c r="N327" s="172"/>
    </row>
    <row r="328" spans="2:14" x14ac:dyDescent="0.25">
      <c r="B328" s="164">
        <v>296</v>
      </c>
      <c r="C328" s="172">
        <f ca="1">'Data (DefiLlama)'!$H$7*100+_xlfn.NORM.S.INV(RAND())*'Data (DefiLlama)'!$K$7*$C$6</f>
        <v>4.2781142044103051</v>
      </c>
      <c r="D328" s="172">
        <f ca="1">'Data (DefiLlama)'!$H$8*100+_xlfn.NORM.S.INV(RAND())*'Data (DefiLlama)'!$K$8*$C$6</f>
        <v>5.4285438840346281</v>
      </c>
      <c r="E328" s="172">
        <f ca="1">'Data (DefiLlama)'!$H$9*100+_xlfn.NORM.S.INV(RAND())*'Data (DefiLlama)'!$K$9*$C$6</f>
        <v>4.4118965840525481</v>
      </c>
      <c r="F328" s="172">
        <f ca="1">'Data (DefiLlama)'!$H$10*100+_xlfn.NORM.S.INV(RAND())*'Data (DefiLlama)'!$K$10*$C$6</f>
        <v>2.5280606292054744</v>
      </c>
      <c r="G328" s="172">
        <f ca="1">'Data (DefiLlama)'!$H$11*100+_xlfn.NORM.S.INV(RAND())*'Data (DefiLlama)'!$K$11*$C$6</f>
        <v>-0.12469503354053432</v>
      </c>
      <c r="H328" s="172">
        <f ca="1">'Data (DefiLlama)'!$H$12*100+_xlfn.NORM.S.INV(RAND())*'Data (DefiLlama)'!$K$12*$C$6</f>
        <v>6.2353494978588513</v>
      </c>
      <c r="I328" s="175">
        <f ca="1">'Data (DefiLlama)'!$H$13*100+_xlfn.NORM.S.INV(RAND())*'Data (DefiLlama)'!$K$13*$C$6</f>
        <v>3.0578523618577038</v>
      </c>
      <c r="J328" s="172">
        <f ca="1">C328*'Allocation - Base'!$H$6+D328*'Allocation - Base'!$H$7+E328*'Allocation - Base'!$H$8+F328*'Allocation - Base'!$H$9+G328*'Allocation - Base'!$H$10+H328*'Allocation - Base'!$H$11+I328*'Allocation - Base'!$H$12</f>
        <v>4.6726120513466869</v>
      </c>
      <c r="K328" s="172">
        <f t="shared" ca="1" si="13"/>
        <v>0</v>
      </c>
      <c r="L328" s="172">
        <f t="shared" ca="1" si="14"/>
        <v>4.5726120513466872</v>
      </c>
      <c r="M328" s="172">
        <f t="shared" ca="1" si="15"/>
        <v>4.5726120513466872</v>
      </c>
      <c r="N328" s="172"/>
    </row>
    <row r="329" spans="2:14" x14ac:dyDescent="0.25">
      <c r="B329" s="164">
        <v>297</v>
      </c>
      <c r="C329" s="172">
        <f ca="1">'Data (DefiLlama)'!$H$7*100+_xlfn.NORM.S.INV(RAND())*'Data (DefiLlama)'!$K$7*$C$6</f>
        <v>4.3650716575456281</v>
      </c>
      <c r="D329" s="172">
        <f ca="1">'Data (DefiLlama)'!$H$8*100+_xlfn.NORM.S.INV(RAND())*'Data (DefiLlama)'!$K$8*$C$6</f>
        <v>5.2303466864073727</v>
      </c>
      <c r="E329" s="172">
        <f ca="1">'Data (DefiLlama)'!$H$9*100+_xlfn.NORM.S.INV(RAND())*'Data (DefiLlama)'!$K$9*$C$6</f>
        <v>4.6900508858957215</v>
      </c>
      <c r="F329" s="172">
        <f ca="1">'Data (DefiLlama)'!$H$10*100+_xlfn.NORM.S.INV(RAND())*'Data (DefiLlama)'!$K$10*$C$6</f>
        <v>2.6218674938809072</v>
      </c>
      <c r="G329" s="172">
        <f ca="1">'Data (DefiLlama)'!$H$11*100+_xlfn.NORM.S.INV(RAND())*'Data (DefiLlama)'!$K$11*$C$6</f>
        <v>-0.58088205479258115</v>
      </c>
      <c r="H329" s="172">
        <f ca="1">'Data (DefiLlama)'!$H$12*100+_xlfn.NORM.S.INV(RAND())*'Data (DefiLlama)'!$K$12*$C$6</f>
        <v>5.313901408459107</v>
      </c>
      <c r="I329" s="175">
        <f ca="1">'Data (DefiLlama)'!$H$13*100+_xlfn.NORM.S.INV(RAND())*'Data (DefiLlama)'!$K$13*$C$6</f>
        <v>4.5961266841532158</v>
      </c>
      <c r="J329" s="172">
        <f ca="1">C329*'Allocation - Base'!$H$6+D329*'Allocation - Base'!$H$7+E329*'Allocation - Base'!$H$8+F329*'Allocation - Base'!$H$9+G329*'Allocation - Base'!$H$10+H329*'Allocation - Base'!$H$11+I329*'Allocation - Base'!$H$12</f>
        <v>4.5576619988686993</v>
      </c>
      <c r="K329" s="172">
        <f t="shared" ca="1" si="13"/>
        <v>0</v>
      </c>
      <c r="L329" s="172">
        <f t="shared" ca="1" si="14"/>
        <v>4.4576619988686996</v>
      </c>
      <c r="M329" s="172">
        <f t="shared" ca="1" si="15"/>
        <v>4.4576619988686996</v>
      </c>
      <c r="N329" s="172"/>
    </row>
    <row r="330" spans="2:14" x14ac:dyDescent="0.25">
      <c r="B330" s="164">
        <v>298</v>
      </c>
      <c r="C330" s="172">
        <f ca="1">'Data (DefiLlama)'!$H$7*100+_xlfn.NORM.S.INV(RAND())*'Data (DefiLlama)'!$K$7*$C$6</f>
        <v>4.3367096751648271</v>
      </c>
      <c r="D330" s="172">
        <f ca="1">'Data (DefiLlama)'!$H$8*100+_xlfn.NORM.S.INV(RAND())*'Data (DefiLlama)'!$K$8*$C$6</f>
        <v>4.6656090795158507</v>
      </c>
      <c r="E330" s="172">
        <f ca="1">'Data (DefiLlama)'!$H$9*100+_xlfn.NORM.S.INV(RAND())*'Data (DefiLlama)'!$K$9*$C$6</f>
        <v>5.3480199854332113</v>
      </c>
      <c r="F330" s="172">
        <f ca="1">'Data (DefiLlama)'!$H$10*100+_xlfn.NORM.S.INV(RAND())*'Data (DefiLlama)'!$K$10*$C$6</f>
        <v>2.9762608782603248</v>
      </c>
      <c r="G330" s="172">
        <f ca="1">'Data (DefiLlama)'!$H$11*100+_xlfn.NORM.S.INV(RAND())*'Data (DefiLlama)'!$K$11*$C$6</f>
        <v>0.33550696207055708</v>
      </c>
      <c r="H330" s="172">
        <f ca="1">'Data (DefiLlama)'!$H$12*100+_xlfn.NORM.S.INV(RAND())*'Data (DefiLlama)'!$K$12*$C$6</f>
        <v>3.4664208571216113</v>
      </c>
      <c r="I330" s="175">
        <f ca="1">'Data (DefiLlama)'!$H$13*100+_xlfn.NORM.S.INV(RAND())*'Data (DefiLlama)'!$K$13*$C$6</f>
        <v>6.0516253765003061</v>
      </c>
      <c r="J330" s="172">
        <f ca="1">C330*'Allocation - Base'!$H$6+D330*'Allocation - Base'!$H$7+E330*'Allocation - Base'!$H$8+F330*'Allocation - Base'!$H$9+G330*'Allocation - Base'!$H$10+H330*'Allocation - Base'!$H$11+I330*'Allocation - Base'!$H$12</f>
        <v>4.3411586454584832</v>
      </c>
      <c r="K330" s="172">
        <f t="shared" ca="1" si="13"/>
        <v>0</v>
      </c>
      <c r="L330" s="172">
        <f t="shared" ca="1" si="14"/>
        <v>4.2411586454584835</v>
      </c>
      <c r="M330" s="172">
        <f t="shared" ca="1" si="15"/>
        <v>4.2411586454584835</v>
      </c>
      <c r="N330" s="172"/>
    </row>
    <row r="331" spans="2:14" x14ac:dyDescent="0.25">
      <c r="B331" s="164">
        <v>299</v>
      </c>
      <c r="C331" s="172">
        <f ca="1">'Data (DefiLlama)'!$H$7*100+_xlfn.NORM.S.INV(RAND())*'Data (DefiLlama)'!$K$7*$C$6</f>
        <v>4.3313962920541638</v>
      </c>
      <c r="D331" s="172">
        <f ca="1">'Data (DefiLlama)'!$H$8*100+_xlfn.NORM.S.INV(RAND())*'Data (DefiLlama)'!$K$8*$C$6</f>
        <v>4.1835209427357789</v>
      </c>
      <c r="E331" s="172">
        <f ca="1">'Data (DefiLlama)'!$H$9*100+_xlfn.NORM.S.INV(RAND())*'Data (DefiLlama)'!$K$9*$C$6</f>
        <v>4.020440523406922</v>
      </c>
      <c r="F331" s="172">
        <f ca="1">'Data (DefiLlama)'!$H$10*100+_xlfn.NORM.S.INV(RAND())*'Data (DefiLlama)'!$K$10*$C$6</f>
        <v>3.5844601182797637</v>
      </c>
      <c r="G331" s="172">
        <f ca="1">'Data (DefiLlama)'!$H$11*100+_xlfn.NORM.S.INV(RAND())*'Data (DefiLlama)'!$K$11*$C$6</f>
        <v>-0.2131730444732553</v>
      </c>
      <c r="H331" s="172">
        <f ca="1">'Data (DefiLlama)'!$H$12*100+_xlfn.NORM.S.INV(RAND())*'Data (DefiLlama)'!$K$12*$C$6</f>
        <v>4.5215237354423277</v>
      </c>
      <c r="I331" s="175">
        <f ca="1">'Data (DefiLlama)'!$H$13*100+_xlfn.NORM.S.INV(RAND())*'Data (DefiLlama)'!$K$13*$C$6</f>
        <v>6.1247034829296751</v>
      </c>
      <c r="J331" s="172">
        <f ca="1">C331*'Allocation - Base'!$H$6+D331*'Allocation - Base'!$H$7+E331*'Allocation - Base'!$H$8+F331*'Allocation - Base'!$H$9+G331*'Allocation - Base'!$H$10+H331*'Allocation - Base'!$H$11+I331*'Allocation - Base'!$H$12</f>
        <v>4.017979162244611</v>
      </c>
      <c r="K331" s="172">
        <f t="shared" ca="1" si="13"/>
        <v>0</v>
      </c>
      <c r="L331" s="172">
        <f t="shared" ca="1" si="14"/>
        <v>3.917979162244611</v>
      </c>
      <c r="M331" s="172">
        <f t="shared" ca="1" si="15"/>
        <v>3.917979162244611</v>
      </c>
      <c r="N331" s="172"/>
    </row>
    <row r="332" spans="2:14" x14ac:dyDescent="0.25">
      <c r="B332" s="164">
        <v>300</v>
      </c>
      <c r="C332" s="172">
        <f ca="1">'Data (DefiLlama)'!$H$7*100+_xlfn.NORM.S.INV(RAND())*'Data (DefiLlama)'!$K$7*$C$6</f>
        <v>4.1610234161926147</v>
      </c>
      <c r="D332" s="172">
        <f ca="1">'Data (DefiLlama)'!$H$8*100+_xlfn.NORM.S.INV(RAND())*'Data (DefiLlama)'!$K$8*$C$6</f>
        <v>4.9310891047420533</v>
      </c>
      <c r="E332" s="172">
        <f ca="1">'Data (DefiLlama)'!$H$9*100+_xlfn.NORM.S.INV(RAND())*'Data (DefiLlama)'!$K$9*$C$6</f>
        <v>3.9628692776200776</v>
      </c>
      <c r="F332" s="172">
        <f ca="1">'Data (DefiLlama)'!$H$10*100+_xlfn.NORM.S.INV(RAND())*'Data (DefiLlama)'!$K$10*$C$6</f>
        <v>3.9669863828718155</v>
      </c>
      <c r="G332" s="172">
        <f ca="1">'Data (DefiLlama)'!$H$11*100+_xlfn.NORM.S.INV(RAND())*'Data (DefiLlama)'!$K$11*$C$6</f>
        <v>0.16903694404110525</v>
      </c>
      <c r="H332" s="172">
        <f ca="1">'Data (DefiLlama)'!$H$12*100+_xlfn.NORM.S.INV(RAND())*'Data (DefiLlama)'!$K$12*$C$6</f>
        <v>3.9075194362820924</v>
      </c>
      <c r="I332" s="175">
        <f ca="1">'Data (DefiLlama)'!$H$13*100+_xlfn.NORM.S.INV(RAND())*'Data (DefiLlama)'!$K$13*$C$6</f>
        <v>5.4208294339904484</v>
      </c>
      <c r="J332" s="172">
        <f ca="1">C332*'Allocation - Base'!$H$6+D332*'Allocation - Base'!$H$7+E332*'Allocation - Base'!$H$8+F332*'Allocation - Base'!$H$9+G332*'Allocation - Base'!$H$10+H332*'Allocation - Base'!$H$11+I332*'Allocation - Base'!$H$12</f>
        <v>4.0663763830926865</v>
      </c>
      <c r="K332" s="172">
        <f t="shared" ca="1" si="13"/>
        <v>0</v>
      </c>
      <c r="L332" s="172">
        <f t="shared" ca="1" si="14"/>
        <v>3.9663763830926864</v>
      </c>
      <c r="M332" s="172">
        <f t="shared" ca="1" si="15"/>
        <v>3.9663763830926864</v>
      </c>
      <c r="N332" s="172"/>
    </row>
    <row r="333" spans="2:14" x14ac:dyDescent="0.25">
      <c r="B333" s="164">
        <v>301</v>
      </c>
      <c r="C333" s="172">
        <f ca="1">'Data (DefiLlama)'!$H$7*100+_xlfn.NORM.S.INV(RAND())*'Data (DefiLlama)'!$K$7*$C$6</f>
        <v>4.0827924453732845</v>
      </c>
      <c r="D333" s="172">
        <f ca="1">'Data (DefiLlama)'!$H$8*100+_xlfn.NORM.S.INV(RAND())*'Data (DefiLlama)'!$K$8*$C$6</f>
        <v>4.1416395820518987</v>
      </c>
      <c r="E333" s="172">
        <f ca="1">'Data (DefiLlama)'!$H$9*100+_xlfn.NORM.S.INV(RAND())*'Data (DefiLlama)'!$K$9*$C$6</f>
        <v>5.5633325559154692</v>
      </c>
      <c r="F333" s="172">
        <f ca="1">'Data (DefiLlama)'!$H$10*100+_xlfn.NORM.S.INV(RAND())*'Data (DefiLlama)'!$K$10*$C$6</f>
        <v>3.7987052629637246</v>
      </c>
      <c r="G333" s="172">
        <f ca="1">'Data (DefiLlama)'!$H$11*100+_xlfn.NORM.S.INV(RAND())*'Data (DefiLlama)'!$K$11*$C$6</f>
        <v>0.43581898864588581</v>
      </c>
      <c r="H333" s="172">
        <f ca="1">'Data (DefiLlama)'!$H$12*100+_xlfn.NORM.S.INV(RAND())*'Data (DefiLlama)'!$K$12*$C$6</f>
        <v>4.9482500835593335</v>
      </c>
      <c r="I333" s="175">
        <f ca="1">'Data (DefiLlama)'!$H$13*100+_xlfn.NORM.S.INV(RAND())*'Data (DefiLlama)'!$K$13*$C$6</f>
        <v>4.013382449441016</v>
      </c>
      <c r="J333" s="172">
        <f ca="1">C333*'Allocation - Base'!$H$6+D333*'Allocation - Base'!$H$7+E333*'Allocation - Base'!$H$8+F333*'Allocation - Base'!$H$9+G333*'Allocation - Base'!$H$10+H333*'Allocation - Base'!$H$11+I333*'Allocation - Base'!$H$12</f>
        <v>4.415109230070021</v>
      </c>
      <c r="K333" s="172">
        <f t="shared" ca="1" si="13"/>
        <v>0</v>
      </c>
      <c r="L333" s="172">
        <f t="shared" ca="1" si="14"/>
        <v>4.3151092300700213</v>
      </c>
      <c r="M333" s="172">
        <f t="shared" ca="1" si="15"/>
        <v>4.3151092300700213</v>
      </c>
      <c r="N333" s="172"/>
    </row>
    <row r="334" spans="2:14" x14ac:dyDescent="0.25">
      <c r="B334" s="164">
        <v>302</v>
      </c>
      <c r="C334" s="172">
        <f ca="1">'Data (DefiLlama)'!$H$7*100+_xlfn.NORM.S.INV(RAND())*'Data (DefiLlama)'!$K$7*$C$6</f>
        <v>3.9468145534219543</v>
      </c>
      <c r="D334" s="172">
        <f ca="1">'Data (DefiLlama)'!$H$8*100+_xlfn.NORM.S.INV(RAND())*'Data (DefiLlama)'!$K$8*$C$6</f>
        <v>3.6431181497703085</v>
      </c>
      <c r="E334" s="172">
        <f ca="1">'Data (DefiLlama)'!$H$9*100+_xlfn.NORM.S.INV(RAND())*'Data (DefiLlama)'!$K$9*$C$6</f>
        <v>4.2558365514894314</v>
      </c>
      <c r="F334" s="172">
        <f ca="1">'Data (DefiLlama)'!$H$10*100+_xlfn.NORM.S.INV(RAND())*'Data (DefiLlama)'!$K$10*$C$6</f>
        <v>4.8840517109177553</v>
      </c>
      <c r="G334" s="172">
        <f ca="1">'Data (DefiLlama)'!$H$11*100+_xlfn.NORM.S.INV(RAND())*'Data (DefiLlama)'!$K$11*$C$6</f>
        <v>6.8703372910591684E-2</v>
      </c>
      <c r="H334" s="172">
        <f ca="1">'Data (DefiLlama)'!$H$12*100+_xlfn.NORM.S.INV(RAND())*'Data (DefiLlama)'!$K$12*$C$6</f>
        <v>5.0679874480185729</v>
      </c>
      <c r="I334" s="175">
        <f ca="1">'Data (DefiLlama)'!$H$13*100+_xlfn.NORM.S.INV(RAND())*'Data (DefiLlama)'!$K$13*$C$6</f>
        <v>6.7016746522612056</v>
      </c>
      <c r="J334" s="172">
        <f ca="1">C334*'Allocation - Base'!$H$6+D334*'Allocation - Base'!$H$7+E334*'Allocation - Base'!$H$8+F334*'Allocation - Base'!$H$9+G334*'Allocation - Base'!$H$10+H334*'Allocation - Base'!$H$11+I334*'Allocation - Base'!$H$12</f>
        <v>3.9224163271898367</v>
      </c>
      <c r="K334" s="172">
        <f t="shared" ca="1" si="13"/>
        <v>0</v>
      </c>
      <c r="L334" s="172">
        <f t="shared" ca="1" si="14"/>
        <v>3.8224163271898366</v>
      </c>
      <c r="M334" s="172">
        <f t="shared" ca="1" si="15"/>
        <v>3.8224163271898366</v>
      </c>
      <c r="N334" s="172"/>
    </row>
    <row r="335" spans="2:14" x14ac:dyDescent="0.25">
      <c r="B335" s="164">
        <v>303</v>
      </c>
      <c r="C335" s="172">
        <f ca="1">'Data (DefiLlama)'!$H$7*100+_xlfn.NORM.S.INV(RAND())*'Data (DefiLlama)'!$K$7*$C$6</f>
        <v>4.1593124169901019</v>
      </c>
      <c r="D335" s="172">
        <f ca="1">'Data (DefiLlama)'!$H$8*100+_xlfn.NORM.S.INV(RAND())*'Data (DefiLlama)'!$K$8*$C$6</f>
        <v>5.2324881431459955</v>
      </c>
      <c r="E335" s="172">
        <f ca="1">'Data (DefiLlama)'!$H$9*100+_xlfn.NORM.S.INV(RAND())*'Data (DefiLlama)'!$K$9*$C$6</f>
        <v>4.6592584643762152</v>
      </c>
      <c r="F335" s="172">
        <f ca="1">'Data (DefiLlama)'!$H$10*100+_xlfn.NORM.S.INV(RAND())*'Data (DefiLlama)'!$K$10*$C$6</f>
        <v>2.3225754219584682</v>
      </c>
      <c r="G335" s="172">
        <f ca="1">'Data (DefiLlama)'!$H$11*100+_xlfn.NORM.S.INV(RAND())*'Data (DefiLlama)'!$K$11*$C$6</f>
        <v>-0.22151596607618157</v>
      </c>
      <c r="H335" s="172">
        <f ca="1">'Data (DefiLlama)'!$H$12*100+_xlfn.NORM.S.INV(RAND())*'Data (DefiLlama)'!$K$12*$C$6</f>
        <v>3.6909864029282669</v>
      </c>
      <c r="I335" s="175">
        <f ca="1">'Data (DefiLlama)'!$H$13*100+_xlfn.NORM.S.INV(RAND())*'Data (DefiLlama)'!$K$13*$C$6</f>
        <v>5.3735548958458512</v>
      </c>
      <c r="J335" s="172">
        <f ca="1">C335*'Allocation - Base'!$H$6+D335*'Allocation - Base'!$H$7+E335*'Allocation - Base'!$H$8+F335*'Allocation - Base'!$H$9+G335*'Allocation - Base'!$H$10+H335*'Allocation - Base'!$H$11+I335*'Allocation - Base'!$H$12</f>
        <v>4.2633025391130142</v>
      </c>
      <c r="K335" s="172">
        <f t="shared" ca="1" si="13"/>
        <v>6.0378739101403838</v>
      </c>
      <c r="L335" s="172">
        <f t="shared" ca="1" si="14"/>
        <v>-1.8745713710273693</v>
      </c>
      <c r="M335" s="172">
        <f t="shared" ca="1" si="15"/>
        <v>4.1633025391130145</v>
      </c>
      <c r="N335" s="172"/>
    </row>
    <row r="336" spans="2:14" x14ac:dyDescent="0.25">
      <c r="B336" s="164">
        <v>304</v>
      </c>
      <c r="C336" s="172">
        <f ca="1">'Data (DefiLlama)'!$H$7*100+_xlfn.NORM.S.INV(RAND())*'Data (DefiLlama)'!$K$7*$C$6</f>
        <v>4.1240771297674845</v>
      </c>
      <c r="D336" s="172">
        <f ca="1">'Data (DefiLlama)'!$H$8*100+_xlfn.NORM.S.INV(RAND())*'Data (DefiLlama)'!$K$8*$C$6</f>
        <v>4.8776474401318186</v>
      </c>
      <c r="E336" s="172">
        <f ca="1">'Data (DefiLlama)'!$H$9*100+_xlfn.NORM.S.INV(RAND())*'Data (DefiLlama)'!$K$9*$C$6</f>
        <v>4.4887769620400491</v>
      </c>
      <c r="F336" s="172">
        <f ca="1">'Data (DefiLlama)'!$H$10*100+_xlfn.NORM.S.INV(RAND())*'Data (DefiLlama)'!$K$10*$C$6</f>
        <v>3.5698685811851307</v>
      </c>
      <c r="G336" s="172">
        <f ca="1">'Data (DefiLlama)'!$H$11*100+_xlfn.NORM.S.INV(RAND())*'Data (DefiLlama)'!$K$11*$C$6</f>
        <v>8.6216197609811085E-2</v>
      </c>
      <c r="H336" s="172">
        <f ca="1">'Data (DefiLlama)'!$H$12*100+_xlfn.NORM.S.INV(RAND())*'Data (DefiLlama)'!$K$12*$C$6</f>
        <v>4.230972070696585</v>
      </c>
      <c r="I336" s="175">
        <f ca="1">'Data (DefiLlama)'!$H$13*100+_xlfn.NORM.S.INV(RAND())*'Data (DefiLlama)'!$K$13*$C$6</f>
        <v>5.3190988260564467</v>
      </c>
      <c r="J336" s="172">
        <f ca="1">C336*'Allocation - Base'!$H$6+D336*'Allocation - Base'!$H$7+E336*'Allocation - Base'!$H$8+F336*'Allocation - Base'!$H$9+G336*'Allocation - Base'!$H$10+H336*'Allocation - Base'!$H$11+I336*'Allocation - Base'!$H$12</f>
        <v>4.2177858599581901</v>
      </c>
      <c r="K336" s="172">
        <f t="shared" ca="1" si="13"/>
        <v>0</v>
      </c>
      <c r="L336" s="172">
        <f t="shared" ca="1" si="14"/>
        <v>4.1177858599581905</v>
      </c>
      <c r="M336" s="172">
        <f t="shared" ca="1" si="15"/>
        <v>4.1177858599581905</v>
      </c>
      <c r="N336" s="172"/>
    </row>
    <row r="337" spans="2:14" x14ac:dyDescent="0.25">
      <c r="B337" s="164">
        <v>305</v>
      </c>
      <c r="C337" s="172">
        <f ca="1">'Data (DefiLlama)'!$H$7*100+_xlfn.NORM.S.INV(RAND())*'Data (DefiLlama)'!$K$7*$C$6</f>
        <v>3.9019535420920324</v>
      </c>
      <c r="D337" s="172">
        <f ca="1">'Data (DefiLlama)'!$H$8*100+_xlfn.NORM.S.INV(RAND())*'Data (DefiLlama)'!$K$8*$C$6</f>
        <v>6.1500753878982026</v>
      </c>
      <c r="E337" s="172">
        <f ca="1">'Data (DefiLlama)'!$H$9*100+_xlfn.NORM.S.INV(RAND())*'Data (DefiLlama)'!$K$9*$C$6</f>
        <v>5.0163793761872695</v>
      </c>
      <c r="F337" s="172">
        <f ca="1">'Data (DefiLlama)'!$H$10*100+_xlfn.NORM.S.INV(RAND())*'Data (DefiLlama)'!$K$10*$C$6</f>
        <v>3.2477985471670507</v>
      </c>
      <c r="G337" s="172">
        <f ca="1">'Data (DefiLlama)'!$H$11*100+_xlfn.NORM.S.INV(RAND())*'Data (DefiLlama)'!$K$11*$C$6</f>
        <v>-0.10905649628828201</v>
      </c>
      <c r="H337" s="172">
        <f ca="1">'Data (DefiLlama)'!$H$12*100+_xlfn.NORM.S.INV(RAND())*'Data (DefiLlama)'!$K$12*$C$6</f>
        <v>4.7364492703992767</v>
      </c>
      <c r="I337" s="175">
        <f ca="1">'Data (DefiLlama)'!$H$13*100+_xlfn.NORM.S.INV(RAND())*'Data (DefiLlama)'!$K$13*$C$6</f>
        <v>3.2199027097059267</v>
      </c>
      <c r="J337" s="172">
        <f ca="1">C337*'Allocation - Base'!$H$6+D337*'Allocation - Base'!$H$7+E337*'Allocation - Base'!$H$8+F337*'Allocation - Base'!$H$9+G337*'Allocation - Base'!$H$10+H337*'Allocation - Base'!$H$11+I337*'Allocation - Base'!$H$12</f>
        <v>4.6672143193944553</v>
      </c>
      <c r="K337" s="172">
        <f t="shared" ca="1" si="13"/>
        <v>0</v>
      </c>
      <c r="L337" s="172">
        <f t="shared" ca="1" si="14"/>
        <v>4.5672143193944557</v>
      </c>
      <c r="M337" s="172">
        <f t="shared" ca="1" si="15"/>
        <v>4.5672143193944557</v>
      </c>
      <c r="N337" s="172"/>
    </row>
    <row r="338" spans="2:14" x14ac:dyDescent="0.25">
      <c r="B338" s="164">
        <v>306</v>
      </c>
      <c r="C338" s="172">
        <f ca="1">'Data (DefiLlama)'!$H$7*100+_xlfn.NORM.S.INV(RAND())*'Data (DefiLlama)'!$K$7*$C$6</f>
        <v>4.0595571181290921</v>
      </c>
      <c r="D338" s="172">
        <f ca="1">'Data (DefiLlama)'!$H$8*100+_xlfn.NORM.S.INV(RAND())*'Data (DefiLlama)'!$K$8*$C$6</f>
        <v>5.0120619159617563</v>
      </c>
      <c r="E338" s="172">
        <f ca="1">'Data (DefiLlama)'!$H$9*100+_xlfn.NORM.S.INV(RAND())*'Data (DefiLlama)'!$K$9*$C$6</f>
        <v>4.6377142048729594</v>
      </c>
      <c r="F338" s="172">
        <f ca="1">'Data (DefiLlama)'!$H$10*100+_xlfn.NORM.S.INV(RAND())*'Data (DefiLlama)'!$K$10*$C$6</f>
        <v>2.5335633723609057</v>
      </c>
      <c r="G338" s="172">
        <f ca="1">'Data (DefiLlama)'!$H$11*100+_xlfn.NORM.S.INV(RAND())*'Data (DefiLlama)'!$K$11*$C$6</f>
        <v>0.59408534309537031</v>
      </c>
      <c r="H338" s="172">
        <f ca="1">'Data (DefiLlama)'!$H$12*100+_xlfn.NORM.S.INV(RAND())*'Data (DefiLlama)'!$K$12*$C$6</f>
        <v>4.7390597282848521</v>
      </c>
      <c r="I338" s="175">
        <f ca="1">'Data (DefiLlama)'!$H$13*100+_xlfn.NORM.S.INV(RAND())*'Data (DefiLlama)'!$K$13*$C$6</f>
        <v>6.3552719644243671</v>
      </c>
      <c r="J338" s="172">
        <f ca="1">C338*'Allocation - Base'!$H$6+D338*'Allocation - Base'!$H$7+E338*'Allocation - Base'!$H$8+F338*'Allocation - Base'!$H$9+G338*'Allocation - Base'!$H$10+H338*'Allocation - Base'!$H$11+I338*'Allocation - Base'!$H$12</f>
        <v>4.3708743920449029</v>
      </c>
      <c r="K338" s="172">
        <f t="shared" ca="1" si="13"/>
        <v>3.668282097383782</v>
      </c>
      <c r="L338" s="172">
        <f t="shared" ca="1" si="14"/>
        <v>0.6025922946611213</v>
      </c>
      <c r="M338" s="172">
        <f t="shared" ca="1" si="15"/>
        <v>4.2708743920449033</v>
      </c>
      <c r="N338" s="172"/>
    </row>
    <row r="339" spans="2:14" x14ac:dyDescent="0.25">
      <c r="B339" s="164">
        <v>307</v>
      </c>
      <c r="C339" s="172">
        <f ca="1">'Data (DefiLlama)'!$H$7*100+_xlfn.NORM.S.INV(RAND())*'Data (DefiLlama)'!$K$7*$C$6</f>
        <v>4.042991399605576</v>
      </c>
      <c r="D339" s="172">
        <f ca="1">'Data (DefiLlama)'!$H$8*100+_xlfn.NORM.S.INV(RAND())*'Data (DefiLlama)'!$K$8*$C$6</f>
        <v>4.6907576583140473</v>
      </c>
      <c r="E339" s="172">
        <f ca="1">'Data (DefiLlama)'!$H$9*100+_xlfn.NORM.S.INV(RAND())*'Data (DefiLlama)'!$K$9*$C$6</f>
        <v>5.0621387010036099</v>
      </c>
      <c r="F339" s="172">
        <f ca="1">'Data (DefiLlama)'!$H$10*100+_xlfn.NORM.S.INV(RAND())*'Data (DefiLlama)'!$K$10*$C$6</f>
        <v>2.0088694775715137</v>
      </c>
      <c r="G339" s="172">
        <f ca="1">'Data (DefiLlama)'!$H$11*100+_xlfn.NORM.S.INV(RAND())*'Data (DefiLlama)'!$K$11*$C$6</f>
        <v>-0.64480046764103627</v>
      </c>
      <c r="H339" s="172">
        <f ca="1">'Data (DefiLlama)'!$H$12*100+_xlfn.NORM.S.INV(RAND())*'Data (DefiLlama)'!$K$12*$C$6</f>
        <v>4.6222758288996406</v>
      </c>
      <c r="I339" s="175">
        <f ca="1">'Data (DefiLlama)'!$H$13*100+_xlfn.NORM.S.INV(RAND())*'Data (DefiLlama)'!$K$13*$C$6</f>
        <v>5.5587499475018092</v>
      </c>
      <c r="J339" s="172">
        <f ca="1">C339*'Allocation - Base'!$H$6+D339*'Allocation - Base'!$H$7+E339*'Allocation - Base'!$H$8+F339*'Allocation - Base'!$H$9+G339*'Allocation - Base'!$H$10+H339*'Allocation - Base'!$H$11+I339*'Allocation - Base'!$H$12</f>
        <v>4.3122228606639812</v>
      </c>
      <c r="K339" s="172">
        <f t="shared" ca="1" si="13"/>
        <v>0</v>
      </c>
      <c r="L339" s="172">
        <f t="shared" ca="1" si="14"/>
        <v>4.2122228606639815</v>
      </c>
      <c r="M339" s="172">
        <f t="shared" ca="1" si="15"/>
        <v>4.2122228606639815</v>
      </c>
      <c r="N339" s="172"/>
    </row>
    <row r="340" spans="2:14" x14ac:dyDescent="0.25">
      <c r="B340" s="164">
        <v>308</v>
      </c>
      <c r="C340" s="172">
        <f ca="1">'Data (DefiLlama)'!$H$7*100+_xlfn.NORM.S.INV(RAND())*'Data (DefiLlama)'!$K$7*$C$6</f>
        <v>4.1123023433849824</v>
      </c>
      <c r="D340" s="172">
        <f ca="1">'Data (DefiLlama)'!$H$8*100+_xlfn.NORM.S.INV(RAND())*'Data (DefiLlama)'!$K$8*$C$6</f>
        <v>4.4531546194218556</v>
      </c>
      <c r="E340" s="172">
        <f ca="1">'Data (DefiLlama)'!$H$9*100+_xlfn.NORM.S.INV(RAND())*'Data (DefiLlama)'!$K$9*$C$6</f>
        <v>3.6405324241149462</v>
      </c>
      <c r="F340" s="172">
        <f ca="1">'Data (DefiLlama)'!$H$10*100+_xlfn.NORM.S.INV(RAND())*'Data (DefiLlama)'!$K$10*$C$6</f>
        <v>2.1297701509063351</v>
      </c>
      <c r="G340" s="172">
        <f ca="1">'Data (DefiLlama)'!$H$11*100+_xlfn.NORM.S.INV(RAND())*'Data (DefiLlama)'!$K$11*$C$6</f>
        <v>1.5201608159252478E-2</v>
      </c>
      <c r="H340" s="172">
        <f ca="1">'Data (DefiLlama)'!$H$12*100+_xlfn.NORM.S.INV(RAND())*'Data (DefiLlama)'!$K$12*$C$6</f>
        <v>4.8721600255847912</v>
      </c>
      <c r="I340" s="175">
        <f ca="1">'Data (DefiLlama)'!$H$13*100+_xlfn.NORM.S.INV(RAND())*'Data (DefiLlama)'!$K$13*$C$6</f>
        <v>6.8633413862329107</v>
      </c>
      <c r="J340" s="172">
        <f ca="1">C340*'Allocation - Base'!$H$6+D340*'Allocation - Base'!$H$7+E340*'Allocation - Base'!$H$8+F340*'Allocation - Base'!$H$9+G340*'Allocation - Base'!$H$10+H340*'Allocation - Base'!$H$11+I340*'Allocation - Base'!$H$12</f>
        <v>3.9886965481453767</v>
      </c>
      <c r="K340" s="172">
        <f t="shared" ca="1" si="13"/>
        <v>0</v>
      </c>
      <c r="L340" s="172">
        <f t="shared" ca="1" si="14"/>
        <v>3.8886965481453766</v>
      </c>
      <c r="M340" s="172">
        <f t="shared" ca="1" si="15"/>
        <v>3.8886965481453766</v>
      </c>
      <c r="N340" s="172"/>
    </row>
    <row r="341" spans="2:14" x14ac:dyDescent="0.25">
      <c r="B341" s="164">
        <v>309</v>
      </c>
      <c r="C341" s="172">
        <f ca="1">'Data (DefiLlama)'!$H$7*100+_xlfn.NORM.S.INV(RAND())*'Data (DefiLlama)'!$K$7*$C$6</f>
        <v>4.1691868368318383</v>
      </c>
      <c r="D341" s="172">
        <f ca="1">'Data (DefiLlama)'!$H$8*100+_xlfn.NORM.S.INV(RAND())*'Data (DefiLlama)'!$K$8*$C$6</f>
        <v>5.4638616212472559</v>
      </c>
      <c r="E341" s="172">
        <f ca="1">'Data (DefiLlama)'!$H$9*100+_xlfn.NORM.S.INV(RAND())*'Data (DefiLlama)'!$K$9*$C$6</f>
        <v>4.2704991656749565</v>
      </c>
      <c r="F341" s="172">
        <f ca="1">'Data (DefiLlama)'!$H$10*100+_xlfn.NORM.S.INV(RAND())*'Data (DefiLlama)'!$K$10*$C$6</f>
        <v>3.8948537993969423</v>
      </c>
      <c r="G341" s="172">
        <f ca="1">'Data (DefiLlama)'!$H$11*100+_xlfn.NORM.S.INV(RAND())*'Data (DefiLlama)'!$K$11*$C$6</f>
        <v>3.5858245608342831E-2</v>
      </c>
      <c r="H341" s="172">
        <f ca="1">'Data (DefiLlama)'!$H$12*100+_xlfn.NORM.S.INV(RAND())*'Data (DefiLlama)'!$K$12*$C$6</f>
        <v>4.9349398383853496</v>
      </c>
      <c r="I341" s="175">
        <f ca="1">'Data (DefiLlama)'!$H$13*100+_xlfn.NORM.S.INV(RAND())*'Data (DefiLlama)'!$K$13*$C$6</f>
        <v>5.4361734297837598</v>
      </c>
      <c r="J341" s="172">
        <f ca="1">C341*'Allocation - Base'!$H$6+D341*'Allocation - Base'!$H$7+E341*'Allocation - Base'!$H$8+F341*'Allocation - Base'!$H$9+G341*'Allocation - Base'!$H$10+H341*'Allocation - Base'!$H$11+I341*'Allocation - Base'!$H$12</f>
        <v>4.4263801358183237</v>
      </c>
      <c r="K341" s="172">
        <f t="shared" ca="1" si="13"/>
        <v>0</v>
      </c>
      <c r="L341" s="172">
        <f t="shared" ca="1" si="14"/>
        <v>4.326380135818324</v>
      </c>
      <c r="M341" s="172">
        <f t="shared" ca="1" si="15"/>
        <v>4.326380135818324</v>
      </c>
      <c r="N341" s="172"/>
    </row>
    <row r="342" spans="2:14" x14ac:dyDescent="0.25">
      <c r="B342" s="164">
        <v>310</v>
      </c>
      <c r="C342" s="172">
        <f ca="1">'Data (DefiLlama)'!$H$7*100+_xlfn.NORM.S.INV(RAND())*'Data (DefiLlama)'!$K$7*$C$6</f>
        <v>4.1816120989294419</v>
      </c>
      <c r="D342" s="172">
        <f ca="1">'Data (DefiLlama)'!$H$8*100+_xlfn.NORM.S.INV(RAND())*'Data (DefiLlama)'!$K$8*$C$6</f>
        <v>4.5305959115408845</v>
      </c>
      <c r="E342" s="172">
        <f ca="1">'Data (DefiLlama)'!$H$9*100+_xlfn.NORM.S.INV(RAND())*'Data (DefiLlama)'!$K$9*$C$6</f>
        <v>4.1940822940405624</v>
      </c>
      <c r="F342" s="172">
        <f ca="1">'Data (DefiLlama)'!$H$10*100+_xlfn.NORM.S.INV(RAND())*'Data (DefiLlama)'!$K$10*$C$6</f>
        <v>3.3642161326921536</v>
      </c>
      <c r="G342" s="172">
        <f ca="1">'Data (DefiLlama)'!$H$11*100+_xlfn.NORM.S.INV(RAND())*'Data (DefiLlama)'!$K$11*$C$6</f>
        <v>0.18610153390734396</v>
      </c>
      <c r="H342" s="172">
        <f ca="1">'Data (DefiLlama)'!$H$12*100+_xlfn.NORM.S.INV(RAND())*'Data (DefiLlama)'!$K$12*$C$6</f>
        <v>5.3649320993168708</v>
      </c>
      <c r="I342" s="175">
        <f ca="1">'Data (DefiLlama)'!$H$13*100+_xlfn.NORM.S.INV(RAND())*'Data (DefiLlama)'!$K$13*$C$6</f>
        <v>5.6335640611735389</v>
      </c>
      <c r="J342" s="172">
        <f ca="1">C342*'Allocation - Base'!$H$6+D342*'Allocation - Base'!$H$7+E342*'Allocation - Base'!$H$8+F342*'Allocation - Base'!$H$9+G342*'Allocation - Base'!$H$10+H342*'Allocation - Base'!$H$11+I342*'Allocation - Base'!$H$12</f>
        <v>4.2496980726670923</v>
      </c>
      <c r="K342" s="172">
        <f t="shared" ca="1" si="13"/>
        <v>0</v>
      </c>
      <c r="L342" s="172">
        <f t="shared" ca="1" si="14"/>
        <v>4.1496980726670927</v>
      </c>
      <c r="M342" s="172">
        <f t="shared" ca="1" si="15"/>
        <v>4.1496980726670927</v>
      </c>
      <c r="N342" s="172"/>
    </row>
    <row r="343" spans="2:14" x14ac:dyDescent="0.25">
      <c r="B343" s="164">
        <v>311</v>
      </c>
      <c r="C343" s="172">
        <f ca="1">'Data (DefiLlama)'!$H$7*100+_xlfn.NORM.S.INV(RAND())*'Data (DefiLlama)'!$K$7*$C$6</f>
        <v>3.8840173918804384</v>
      </c>
      <c r="D343" s="172">
        <f ca="1">'Data (DefiLlama)'!$H$8*100+_xlfn.NORM.S.INV(RAND())*'Data (DefiLlama)'!$K$8*$C$6</f>
        <v>3.9963402445497618</v>
      </c>
      <c r="E343" s="172">
        <f ca="1">'Data (DefiLlama)'!$H$9*100+_xlfn.NORM.S.INV(RAND())*'Data (DefiLlama)'!$K$9*$C$6</f>
        <v>4.2604165447286961</v>
      </c>
      <c r="F343" s="172">
        <f ca="1">'Data (DefiLlama)'!$H$10*100+_xlfn.NORM.S.INV(RAND())*'Data (DefiLlama)'!$K$10*$C$6</f>
        <v>3.5237846894243336</v>
      </c>
      <c r="G343" s="172">
        <f ca="1">'Data (DefiLlama)'!$H$11*100+_xlfn.NORM.S.INV(RAND())*'Data (DefiLlama)'!$K$11*$C$6</f>
        <v>0.17917684678492052</v>
      </c>
      <c r="H343" s="172">
        <f ca="1">'Data (DefiLlama)'!$H$12*100+_xlfn.NORM.S.INV(RAND())*'Data (DefiLlama)'!$K$12*$C$6</f>
        <v>4.9926094336678846</v>
      </c>
      <c r="I343" s="175">
        <f ca="1">'Data (DefiLlama)'!$H$13*100+_xlfn.NORM.S.INV(RAND())*'Data (DefiLlama)'!$K$13*$C$6</f>
        <v>4.2736531281445478</v>
      </c>
      <c r="J343" s="172">
        <f ca="1">C343*'Allocation - Base'!$H$6+D343*'Allocation - Base'!$H$7+E343*'Allocation - Base'!$H$8+F343*'Allocation - Base'!$H$9+G343*'Allocation - Base'!$H$10+H343*'Allocation - Base'!$H$11+I343*'Allocation - Base'!$H$12</f>
        <v>3.9872446722731749</v>
      </c>
      <c r="K343" s="172">
        <f t="shared" ca="1" si="13"/>
        <v>0</v>
      </c>
      <c r="L343" s="172">
        <f t="shared" ca="1" si="14"/>
        <v>3.8872446722731748</v>
      </c>
      <c r="M343" s="172">
        <f t="shared" ca="1" si="15"/>
        <v>3.8872446722731748</v>
      </c>
      <c r="N343" s="172"/>
    </row>
    <row r="344" spans="2:14" x14ac:dyDescent="0.25">
      <c r="B344" s="164">
        <v>312</v>
      </c>
      <c r="C344" s="172">
        <f ca="1">'Data (DefiLlama)'!$H$7*100+_xlfn.NORM.S.INV(RAND())*'Data (DefiLlama)'!$K$7*$C$6</f>
        <v>4.0491880631405834</v>
      </c>
      <c r="D344" s="172">
        <f ca="1">'Data (DefiLlama)'!$H$8*100+_xlfn.NORM.S.INV(RAND())*'Data (DefiLlama)'!$K$8*$C$6</f>
        <v>5.1837893858466773</v>
      </c>
      <c r="E344" s="172">
        <f ca="1">'Data (DefiLlama)'!$H$9*100+_xlfn.NORM.S.INV(RAND())*'Data (DefiLlama)'!$K$9*$C$6</f>
        <v>4.3064990152278151</v>
      </c>
      <c r="F344" s="172">
        <f ca="1">'Data (DefiLlama)'!$H$10*100+_xlfn.NORM.S.INV(RAND())*'Data (DefiLlama)'!$K$10*$C$6</f>
        <v>2.8746978914841375</v>
      </c>
      <c r="G344" s="172">
        <f ca="1">'Data (DefiLlama)'!$H$11*100+_xlfn.NORM.S.INV(RAND())*'Data (DefiLlama)'!$K$11*$C$6</f>
        <v>8.2733705279417466E-2</v>
      </c>
      <c r="H344" s="172">
        <f ca="1">'Data (DefiLlama)'!$H$12*100+_xlfn.NORM.S.INV(RAND())*'Data (DefiLlama)'!$K$12*$C$6</f>
        <v>4.0915744096175803</v>
      </c>
      <c r="I344" s="175">
        <f ca="1">'Data (DefiLlama)'!$H$13*100+_xlfn.NORM.S.INV(RAND())*'Data (DefiLlama)'!$K$13*$C$6</f>
        <v>4.9330423740635512</v>
      </c>
      <c r="J344" s="172">
        <f ca="1">C344*'Allocation - Base'!$H$6+D344*'Allocation - Base'!$H$7+E344*'Allocation - Base'!$H$8+F344*'Allocation - Base'!$H$9+G344*'Allocation - Base'!$H$10+H344*'Allocation - Base'!$H$11+I344*'Allocation - Base'!$H$12</f>
        <v>4.2052013659174063</v>
      </c>
      <c r="K344" s="172">
        <f t="shared" ca="1" si="13"/>
        <v>0</v>
      </c>
      <c r="L344" s="172">
        <f t="shared" ca="1" si="14"/>
        <v>4.1052013659174067</v>
      </c>
      <c r="M344" s="172">
        <f t="shared" ca="1" si="15"/>
        <v>4.1052013659174067</v>
      </c>
      <c r="N344" s="172"/>
    </row>
    <row r="345" spans="2:14" x14ac:dyDescent="0.25">
      <c r="B345" s="164">
        <v>313</v>
      </c>
      <c r="C345" s="172">
        <f ca="1">'Data (DefiLlama)'!$H$7*100+_xlfn.NORM.S.INV(RAND())*'Data (DefiLlama)'!$K$7*$C$6</f>
        <v>4.1339815025243061</v>
      </c>
      <c r="D345" s="172">
        <f ca="1">'Data (DefiLlama)'!$H$8*100+_xlfn.NORM.S.INV(RAND())*'Data (DefiLlama)'!$K$8*$C$6</f>
        <v>5.0788181549806835</v>
      </c>
      <c r="E345" s="172">
        <f ca="1">'Data (DefiLlama)'!$H$9*100+_xlfn.NORM.S.INV(RAND())*'Data (DefiLlama)'!$K$9*$C$6</f>
        <v>3.6520326374006258</v>
      </c>
      <c r="F345" s="172">
        <f ca="1">'Data (DefiLlama)'!$H$10*100+_xlfn.NORM.S.INV(RAND())*'Data (DefiLlama)'!$K$10*$C$6</f>
        <v>2.3599045998071704</v>
      </c>
      <c r="G345" s="172">
        <f ca="1">'Data (DefiLlama)'!$H$11*100+_xlfn.NORM.S.INV(RAND())*'Data (DefiLlama)'!$K$11*$C$6</f>
        <v>0.20192280244066463</v>
      </c>
      <c r="H345" s="172">
        <f ca="1">'Data (DefiLlama)'!$H$12*100+_xlfn.NORM.S.INV(RAND())*'Data (DefiLlama)'!$K$12*$C$6</f>
        <v>5.062033251718062</v>
      </c>
      <c r="I345" s="175">
        <f ca="1">'Data (DefiLlama)'!$H$13*100+_xlfn.NORM.S.INV(RAND())*'Data (DefiLlama)'!$K$13*$C$6</f>
        <v>6.2681705624169801</v>
      </c>
      <c r="J345" s="172">
        <f ca="1">C345*'Allocation - Base'!$H$6+D345*'Allocation - Base'!$H$7+E345*'Allocation - Base'!$H$8+F345*'Allocation - Base'!$H$9+G345*'Allocation - Base'!$H$10+H345*'Allocation - Base'!$H$11+I345*'Allocation - Base'!$H$12</f>
        <v>4.1923082767323621</v>
      </c>
      <c r="K345" s="172">
        <f t="shared" ca="1" si="13"/>
        <v>0</v>
      </c>
      <c r="L345" s="172">
        <f t="shared" ca="1" si="14"/>
        <v>4.0923082767323624</v>
      </c>
      <c r="M345" s="172">
        <f t="shared" ca="1" si="15"/>
        <v>4.0923082767323624</v>
      </c>
      <c r="N345" s="172"/>
    </row>
    <row r="346" spans="2:14" x14ac:dyDescent="0.25">
      <c r="B346" s="164">
        <v>314</v>
      </c>
      <c r="C346" s="172">
        <f ca="1">'Data (DefiLlama)'!$H$7*100+_xlfn.NORM.S.INV(RAND())*'Data (DefiLlama)'!$K$7*$C$6</f>
        <v>4.4186517373764316</v>
      </c>
      <c r="D346" s="172">
        <f ca="1">'Data (DefiLlama)'!$H$8*100+_xlfn.NORM.S.INV(RAND())*'Data (DefiLlama)'!$K$8*$C$6</f>
        <v>5.7398898891307697</v>
      </c>
      <c r="E346" s="172">
        <f ca="1">'Data (DefiLlama)'!$H$9*100+_xlfn.NORM.S.INV(RAND())*'Data (DefiLlama)'!$K$9*$C$6</f>
        <v>4.335398697752245</v>
      </c>
      <c r="F346" s="172">
        <f ca="1">'Data (DefiLlama)'!$H$10*100+_xlfn.NORM.S.INV(RAND())*'Data (DefiLlama)'!$K$10*$C$6</f>
        <v>3.3931845008970027</v>
      </c>
      <c r="G346" s="172">
        <f ca="1">'Data (DefiLlama)'!$H$11*100+_xlfn.NORM.S.INV(RAND())*'Data (DefiLlama)'!$K$11*$C$6</f>
        <v>0.28512325491047869</v>
      </c>
      <c r="H346" s="172">
        <f ca="1">'Data (DefiLlama)'!$H$12*100+_xlfn.NORM.S.INV(RAND())*'Data (DefiLlama)'!$K$12*$C$6</f>
        <v>4.6929188918962561</v>
      </c>
      <c r="I346" s="175">
        <f ca="1">'Data (DefiLlama)'!$H$13*100+_xlfn.NORM.S.INV(RAND())*'Data (DefiLlama)'!$K$13*$C$6</f>
        <v>4.9779731544414911</v>
      </c>
      <c r="J346" s="172">
        <f ca="1">C346*'Allocation - Base'!$H$6+D346*'Allocation - Base'!$H$7+E346*'Allocation - Base'!$H$8+F346*'Allocation - Base'!$H$9+G346*'Allocation - Base'!$H$10+H346*'Allocation - Base'!$H$11+I346*'Allocation - Base'!$H$12</f>
        <v>4.5626116644636454</v>
      </c>
      <c r="K346" s="172">
        <f t="shared" ca="1" si="13"/>
        <v>0</v>
      </c>
      <c r="L346" s="172">
        <f t="shared" ca="1" si="14"/>
        <v>4.4626116644636458</v>
      </c>
      <c r="M346" s="172">
        <f t="shared" ca="1" si="15"/>
        <v>4.4626116644636458</v>
      </c>
      <c r="N346" s="172"/>
    </row>
    <row r="347" spans="2:14" x14ac:dyDescent="0.25">
      <c r="B347" s="164">
        <v>315</v>
      </c>
      <c r="C347" s="172">
        <f ca="1">'Data (DefiLlama)'!$H$7*100+_xlfn.NORM.S.INV(RAND())*'Data (DefiLlama)'!$K$7*$C$6</f>
        <v>4.2254599489623903</v>
      </c>
      <c r="D347" s="172">
        <f ca="1">'Data (DefiLlama)'!$H$8*100+_xlfn.NORM.S.INV(RAND())*'Data (DefiLlama)'!$K$8*$C$6</f>
        <v>5.9294912887272275</v>
      </c>
      <c r="E347" s="172">
        <f ca="1">'Data (DefiLlama)'!$H$9*100+_xlfn.NORM.S.INV(RAND())*'Data (DefiLlama)'!$K$9*$C$6</f>
        <v>4.5342950312941515</v>
      </c>
      <c r="F347" s="172">
        <f ca="1">'Data (DefiLlama)'!$H$10*100+_xlfn.NORM.S.INV(RAND())*'Data (DefiLlama)'!$K$10*$C$6</f>
        <v>4.2517314630877472</v>
      </c>
      <c r="G347" s="172">
        <f ca="1">'Data (DefiLlama)'!$H$11*100+_xlfn.NORM.S.INV(RAND())*'Data (DefiLlama)'!$K$11*$C$6</f>
        <v>-0.14266682350071308</v>
      </c>
      <c r="H347" s="172">
        <f ca="1">'Data (DefiLlama)'!$H$12*100+_xlfn.NORM.S.INV(RAND())*'Data (DefiLlama)'!$K$12*$C$6</f>
        <v>5.8835402196224038</v>
      </c>
      <c r="I347" s="175">
        <f ca="1">'Data (DefiLlama)'!$H$13*100+_xlfn.NORM.S.INV(RAND())*'Data (DefiLlama)'!$K$13*$C$6</f>
        <v>8.4756212936170545</v>
      </c>
      <c r="J347" s="172">
        <f ca="1">C347*'Allocation - Base'!$H$6+D347*'Allocation - Base'!$H$7+E347*'Allocation - Base'!$H$8+F347*'Allocation - Base'!$H$9+G347*'Allocation - Base'!$H$10+H347*'Allocation - Base'!$H$11+I347*'Allocation - Base'!$H$12</f>
        <v>4.758982256462386</v>
      </c>
      <c r="K347" s="172">
        <f t="shared" ca="1" si="13"/>
        <v>0</v>
      </c>
      <c r="L347" s="172">
        <f t="shared" ca="1" si="14"/>
        <v>4.6589822564623864</v>
      </c>
      <c r="M347" s="172">
        <f t="shared" ca="1" si="15"/>
        <v>4.6589822564623864</v>
      </c>
      <c r="N347" s="172"/>
    </row>
    <row r="348" spans="2:14" x14ac:dyDescent="0.25">
      <c r="B348" s="164">
        <v>316</v>
      </c>
      <c r="C348" s="172">
        <f ca="1">'Data (DefiLlama)'!$H$7*100+_xlfn.NORM.S.INV(RAND())*'Data (DefiLlama)'!$K$7*$C$6</f>
        <v>4.1859741963410446</v>
      </c>
      <c r="D348" s="172">
        <f ca="1">'Data (DefiLlama)'!$H$8*100+_xlfn.NORM.S.INV(RAND())*'Data (DefiLlama)'!$K$8*$C$6</f>
        <v>5.8536452008488506</v>
      </c>
      <c r="E348" s="172">
        <f ca="1">'Data (DefiLlama)'!$H$9*100+_xlfn.NORM.S.INV(RAND())*'Data (DefiLlama)'!$K$9*$C$6</f>
        <v>5.1443101039841359</v>
      </c>
      <c r="F348" s="172">
        <f ca="1">'Data (DefiLlama)'!$H$10*100+_xlfn.NORM.S.INV(RAND())*'Data (DefiLlama)'!$K$10*$C$6</f>
        <v>3.6108543392324242</v>
      </c>
      <c r="G348" s="172">
        <f ca="1">'Data (DefiLlama)'!$H$11*100+_xlfn.NORM.S.INV(RAND())*'Data (DefiLlama)'!$K$11*$C$6</f>
        <v>0.12303634588066849</v>
      </c>
      <c r="H348" s="172">
        <f ca="1">'Data (DefiLlama)'!$H$12*100+_xlfn.NORM.S.INV(RAND())*'Data (DefiLlama)'!$K$12*$C$6</f>
        <v>4.7195913173217221</v>
      </c>
      <c r="I348" s="175">
        <f ca="1">'Data (DefiLlama)'!$H$13*100+_xlfn.NORM.S.INV(RAND())*'Data (DefiLlama)'!$K$13*$C$6</f>
        <v>3.9714367011867964</v>
      </c>
      <c r="J348" s="172">
        <f ca="1">C348*'Allocation - Base'!$H$6+D348*'Allocation - Base'!$H$7+E348*'Allocation - Base'!$H$8+F348*'Allocation - Base'!$H$9+G348*'Allocation - Base'!$H$10+H348*'Allocation - Base'!$H$11+I348*'Allocation - Base'!$H$12</f>
        <v>4.7193716000028525</v>
      </c>
      <c r="K348" s="172">
        <f t="shared" ca="1" si="13"/>
        <v>0</v>
      </c>
      <c r="L348" s="172">
        <f t="shared" ca="1" si="14"/>
        <v>4.6193716000028529</v>
      </c>
      <c r="M348" s="172">
        <f t="shared" ca="1" si="15"/>
        <v>4.6193716000028529</v>
      </c>
      <c r="N348" s="172"/>
    </row>
    <row r="349" spans="2:14" x14ac:dyDescent="0.25">
      <c r="B349" s="164">
        <v>317</v>
      </c>
      <c r="C349" s="172">
        <f ca="1">'Data (DefiLlama)'!$H$7*100+_xlfn.NORM.S.INV(RAND())*'Data (DefiLlama)'!$K$7*$C$6</f>
        <v>4.3095311022686777</v>
      </c>
      <c r="D349" s="172">
        <f ca="1">'Data (DefiLlama)'!$H$8*100+_xlfn.NORM.S.INV(RAND())*'Data (DefiLlama)'!$K$8*$C$6</f>
        <v>3.9744227638459622</v>
      </c>
      <c r="E349" s="172">
        <f ca="1">'Data (DefiLlama)'!$H$9*100+_xlfn.NORM.S.INV(RAND())*'Data (DefiLlama)'!$K$9*$C$6</f>
        <v>3.8199750717913399</v>
      </c>
      <c r="F349" s="172">
        <f ca="1">'Data (DefiLlama)'!$H$10*100+_xlfn.NORM.S.INV(RAND())*'Data (DefiLlama)'!$K$10*$C$6</f>
        <v>4.4803205689662713</v>
      </c>
      <c r="G349" s="172">
        <f ca="1">'Data (DefiLlama)'!$H$11*100+_xlfn.NORM.S.INV(RAND())*'Data (DefiLlama)'!$K$11*$C$6</f>
        <v>-0.37233443048407489</v>
      </c>
      <c r="H349" s="172">
        <f ca="1">'Data (DefiLlama)'!$H$12*100+_xlfn.NORM.S.INV(RAND())*'Data (DefiLlama)'!$K$12*$C$6</f>
        <v>4.7380235254096945</v>
      </c>
      <c r="I349" s="175">
        <f ca="1">'Data (DefiLlama)'!$H$13*100+_xlfn.NORM.S.INV(RAND())*'Data (DefiLlama)'!$K$13*$C$6</f>
        <v>4.189553879288515</v>
      </c>
      <c r="J349" s="172">
        <f ca="1">C349*'Allocation - Base'!$H$6+D349*'Allocation - Base'!$H$7+E349*'Allocation - Base'!$H$8+F349*'Allocation - Base'!$H$9+G349*'Allocation - Base'!$H$10+H349*'Allocation - Base'!$H$11+I349*'Allocation - Base'!$H$12</f>
        <v>3.9335455968771798</v>
      </c>
      <c r="K349" s="172">
        <f t="shared" ca="1" si="13"/>
        <v>0</v>
      </c>
      <c r="L349" s="172">
        <f t="shared" ca="1" si="14"/>
        <v>3.8335455968771797</v>
      </c>
      <c r="M349" s="172">
        <f t="shared" ca="1" si="15"/>
        <v>3.8335455968771797</v>
      </c>
      <c r="N349" s="172"/>
    </row>
    <row r="350" spans="2:14" x14ac:dyDescent="0.25">
      <c r="B350" s="164">
        <v>318</v>
      </c>
      <c r="C350" s="172">
        <f ca="1">'Data (DefiLlama)'!$H$7*100+_xlfn.NORM.S.INV(RAND())*'Data (DefiLlama)'!$K$7*$C$6</f>
        <v>4.2216777289911134</v>
      </c>
      <c r="D350" s="172">
        <f ca="1">'Data (DefiLlama)'!$H$8*100+_xlfn.NORM.S.INV(RAND())*'Data (DefiLlama)'!$K$8*$C$6</f>
        <v>4.167351527875069</v>
      </c>
      <c r="E350" s="172">
        <f ca="1">'Data (DefiLlama)'!$H$9*100+_xlfn.NORM.S.INV(RAND())*'Data (DefiLlama)'!$K$9*$C$6</f>
        <v>4.3636148630069664</v>
      </c>
      <c r="F350" s="172">
        <f ca="1">'Data (DefiLlama)'!$H$10*100+_xlfn.NORM.S.INV(RAND())*'Data (DefiLlama)'!$K$10*$C$6</f>
        <v>3.4521163764059737</v>
      </c>
      <c r="G350" s="172">
        <f ca="1">'Data (DefiLlama)'!$H$11*100+_xlfn.NORM.S.INV(RAND())*'Data (DefiLlama)'!$K$11*$C$6</f>
        <v>0.45942491766197013</v>
      </c>
      <c r="H350" s="172">
        <f ca="1">'Data (DefiLlama)'!$H$12*100+_xlfn.NORM.S.INV(RAND())*'Data (DefiLlama)'!$K$12*$C$6</f>
        <v>4.9817833500157223</v>
      </c>
      <c r="I350" s="175">
        <f ca="1">'Data (DefiLlama)'!$H$13*100+_xlfn.NORM.S.INV(RAND())*'Data (DefiLlama)'!$K$13*$C$6</f>
        <v>5.9231968917273194</v>
      </c>
      <c r="J350" s="172">
        <f ca="1">C350*'Allocation - Base'!$H$6+D350*'Allocation - Base'!$H$7+E350*'Allocation - Base'!$H$8+F350*'Allocation - Base'!$H$9+G350*'Allocation - Base'!$H$10+H350*'Allocation - Base'!$H$11+I350*'Allocation - Base'!$H$12</f>
        <v>4.1694836648032991</v>
      </c>
      <c r="K350" s="172">
        <f t="shared" ca="1" si="13"/>
        <v>0.65674702197880197</v>
      </c>
      <c r="L350" s="172">
        <f t="shared" ca="1" si="14"/>
        <v>3.4127366428244974</v>
      </c>
      <c r="M350" s="172">
        <f t="shared" ca="1" si="15"/>
        <v>4.0694836648032995</v>
      </c>
      <c r="N350" s="172"/>
    </row>
    <row r="351" spans="2:14" x14ac:dyDescent="0.25">
      <c r="B351" s="164">
        <v>319</v>
      </c>
      <c r="C351" s="172">
        <f ca="1">'Data (DefiLlama)'!$H$7*100+_xlfn.NORM.S.INV(RAND())*'Data (DefiLlama)'!$K$7*$C$6</f>
        <v>4.5062291381514532</v>
      </c>
      <c r="D351" s="172">
        <f ca="1">'Data (DefiLlama)'!$H$8*100+_xlfn.NORM.S.INV(RAND())*'Data (DefiLlama)'!$K$8*$C$6</f>
        <v>4.7741555441676544</v>
      </c>
      <c r="E351" s="172">
        <f ca="1">'Data (DefiLlama)'!$H$9*100+_xlfn.NORM.S.INV(RAND())*'Data (DefiLlama)'!$K$9*$C$6</f>
        <v>4.6215078212445038</v>
      </c>
      <c r="F351" s="172">
        <f ca="1">'Data (DefiLlama)'!$H$10*100+_xlfn.NORM.S.INV(RAND())*'Data (DefiLlama)'!$K$10*$C$6</f>
        <v>3.5151932798434116</v>
      </c>
      <c r="G351" s="172">
        <f ca="1">'Data (DefiLlama)'!$H$11*100+_xlfn.NORM.S.INV(RAND())*'Data (DefiLlama)'!$K$11*$C$6</f>
        <v>0.27783231287597865</v>
      </c>
      <c r="H351" s="172">
        <f ca="1">'Data (DefiLlama)'!$H$12*100+_xlfn.NORM.S.INV(RAND())*'Data (DefiLlama)'!$K$12*$C$6</f>
        <v>4.8897104560719056</v>
      </c>
      <c r="I351" s="175">
        <f ca="1">'Data (DefiLlama)'!$H$13*100+_xlfn.NORM.S.INV(RAND())*'Data (DefiLlama)'!$K$13*$C$6</f>
        <v>6.1075637444489654</v>
      </c>
      <c r="J351" s="172">
        <f ca="1">C351*'Allocation - Base'!$H$6+D351*'Allocation - Base'!$H$7+E351*'Allocation - Base'!$H$8+F351*'Allocation - Base'!$H$9+G351*'Allocation - Base'!$H$10+H351*'Allocation - Base'!$H$11+I351*'Allocation - Base'!$H$12</f>
        <v>4.4481327668530604</v>
      </c>
      <c r="K351" s="172">
        <f t="shared" ca="1" si="13"/>
        <v>0</v>
      </c>
      <c r="L351" s="172">
        <f t="shared" ca="1" si="14"/>
        <v>4.3481327668530607</v>
      </c>
      <c r="M351" s="172">
        <f t="shared" ca="1" si="15"/>
        <v>4.3481327668530607</v>
      </c>
      <c r="N351" s="172"/>
    </row>
    <row r="352" spans="2:14" x14ac:dyDescent="0.25">
      <c r="B352" s="164">
        <v>320</v>
      </c>
      <c r="C352" s="172">
        <f ca="1">'Data (DefiLlama)'!$H$7*100+_xlfn.NORM.S.INV(RAND())*'Data (DefiLlama)'!$K$7*$C$6</f>
        <v>4.4598371574345075</v>
      </c>
      <c r="D352" s="172">
        <f ca="1">'Data (DefiLlama)'!$H$8*100+_xlfn.NORM.S.INV(RAND())*'Data (DefiLlama)'!$K$8*$C$6</f>
        <v>5.6292393761365362</v>
      </c>
      <c r="E352" s="172">
        <f ca="1">'Data (DefiLlama)'!$H$9*100+_xlfn.NORM.S.INV(RAND())*'Data (DefiLlama)'!$K$9*$C$6</f>
        <v>4.2535412789081137</v>
      </c>
      <c r="F352" s="172">
        <f ca="1">'Data (DefiLlama)'!$H$10*100+_xlfn.NORM.S.INV(RAND())*'Data (DefiLlama)'!$K$10*$C$6</f>
        <v>2.4603590388848384</v>
      </c>
      <c r="G352" s="172">
        <f ca="1">'Data (DefiLlama)'!$H$11*100+_xlfn.NORM.S.INV(RAND())*'Data (DefiLlama)'!$K$11*$C$6</f>
        <v>7.0916137606522628E-2</v>
      </c>
      <c r="H352" s="172">
        <f ca="1">'Data (DefiLlama)'!$H$12*100+_xlfn.NORM.S.INV(RAND())*'Data (DefiLlama)'!$K$12*$C$6</f>
        <v>3.9296975924080861</v>
      </c>
      <c r="I352" s="175">
        <f ca="1">'Data (DefiLlama)'!$H$13*100+_xlfn.NORM.S.INV(RAND())*'Data (DefiLlama)'!$K$13*$C$6</f>
        <v>5.0111156807447408</v>
      </c>
      <c r="J352" s="172">
        <f ca="1">C352*'Allocation - Base'!$H$6+D352*'Allocation - Base'!$H$7+E352*'Allocation - Base'!$H$8+F352*'Allocation - Base'!$H$9+G352*'Allocation - Base'!$H$10+H352*'Allocation - Base'!$H$11+I352*'Allocation - Base'!$H$12</f>
        <v>4.4016467567330535</v>
      </c>
      <c r="K352" s="172">
        <f t="shared" ca="1" si="13"/>
        <v>0</v>
      </c>
      <c r="L352" s="172">
        <f t="shared" ca="1" si="14"/>
        <v>4.3016467567330539</v>
      </c>
      <c r="M352" s="172">
        <f t="shared" ca="1" si="15"/>
        <v>4.3016467567330539</v>
      </c>
      <c r="N352" s="172"/>
    </row>
    <row r="353" spans="2:14" x14ac:dyDescent="0.25">
      <c r="B353" s="164">
        <v>321</v>
      </c>
      <c r="C353" s="172">
        <f ca="1">'Data (DefiLlama)'!$H$7*100+_xlfn.NORM.S.INV(RAND())*'Data (DefiLlama)'!$K$7*$C$6</f>
        <v>3.9262132755709205</v>
      </c>
      <c r="D353" s="172">
        <f ca="1">'Data (DefiLlama)'!$H$8*100+_xlfn.NORM.S.INV(RAND())*'Data (DefiLlama)'!$K$8*$C$6</f>
        <v>5.2137858836839523</v>
      </c>
      <c r="E353" s="172">
        <f ca="1">'Data (DefiLlama)'!$H$9*100+_xlfn.NORM.S.INV(RAND())*'Data (DefiLlama)'!$K$9*$C$6</f>
        <v>4.4072699424300756</v>
      </c>
      <c r="F353" s="172">
        <f ca="1">'Data (DefiLlama)'!$H$10*100+_xlfn.NORM.S.INV(RAND())*'Data (DefiLlama)'!$K$10*$C$6</f>
        <v>1.6695399420998764</v>
      </c>
      <c r="G353" s="172">
        <f ca="1">'Data (DefiLlama)'!$H$11*100+_xlfn.NORM.S.INV(RAND())*'Data (DefiLlama)'!$K$11*$C$6</f>
        <v>-0.12532498215457208</v>
      </c>
      <c r="H353" s="172">
        <f ca="1">'Data (DefiLlama)'!$H$12*100+_xlfn.NORM.S.INV(RAND())*'Data (DefiLlama)'!$K$12*$C$6</f>
        <v>3.9376786852097321</v>
      </c>
      <c r="I353" s="175">
        <f ca="1">'Data (DefiLlama)'!$H$13*100+_xlfn.NORM.S.INV(RAND())*'Data (DefiLlama)'!$K$13*$C$6</f>
        <v>6.72161541989884</v>
      </c>
      <c r="J353" s="172">
        <f ca="1">C353*'Allocation - Base'!$H$6+D353*'Allocation - Base'!$H$7+E353*'Allocation - Base'!$H$8+F353*'Allocation - Base'!$H$9+G353*'Allocation - Base'!$H$10+H353*'Allocation - Base'!$H$11+I353*'Allocation - Base'!$H$12</f>
        <v>4.167513492873514</v>
      </c>
      <c r="K353" s="172">
        <f t="shared" ref="K353:K416" ca="1" si="16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353" s="172">
        <f t="shared" ref="L353:L416" ca="1" si="17">J353-$C$7*100-K353</f>
        <v>4.0675134928735144</v>
      </c>
      <c r="M353" s="172">
        <f t="shared" ref="M353:M416" ca="1" si="18">J353-$C$7*100</f>
        <v>4.0675134928735144</v>
      </c>
      <c r="N353" s="172"/>
    </row>
    <row r="354" spans="2:14" x14ac:dyDescent="0.25">
      <c r="B354" s="164">
        <v>322</v>
      </c>
      <c r="C354" s="172">
        <f ca="1">'Data (DefiLlama)'!$H$7*100+_xlfn.NORM.S.INV(RAND())*'Data (DefiLlama)'!$K$7*$C$6</f>
        <v>4.2189363447340904</v>
      </c>
      <c r="D354" s="172">
        <f ca="1">'Data (DefiLlama)'!$H$8*100+_xlfn.NORM.S.INV(RAND())*'Data (DefiLlama)'!$K$8*$C$6</f>
        <v>4.9302355656807144</v>
      </c>
      <c r="E354" s="172">
        <f ca="1">'Data (DefiLlama)'!$H$9*100+_xlfn.NORM.S.INV(RAND())*'Data (DefiLlama)'!$K$9*$C$6</f>
        <v>4.6062416594820039</v>
      </c>
      <c r="F354" s="172">
        <f ca="1">'Data (DefiLlama)'!$H$10*100+_xlfn.NORM.S.INV(RAND())*'Data (DefiLlama)'!$K$10*$C$6</f>
        <v>3.8040686214745025</v>
      </c>
      <c r="G354" s="172">
        <f ca="1">'Data (DefiLlama)'!$H$11*100+_xlfn.NORM.S.INV(RAND())*'Data (DefiLlama)'!$K$11*$C$6</f>
        <v>-0.27435052315417829</v>
      </c>
      <c r="H354" s="172">
        <f ca="1">'Data (DefiLlama)'!$H$12*100+_xlfn.NORM.S.INV(RAND())*'Data (DefiLlama)'!$K$12*$C$6</f>
        <v>4.8852160932286282</v>
      </c>
      <c r="I354" s="175">
        <f ca="1">'Data (DefiLlama)'!$H$13*100+_xlfn.NORM.S.INV(RAND())*'Data (DefiLlama)'!$K$13*$C$6</f>
        <v>5.4943596739557368</v>
      </c>
      <c r="J354" s="172">
        <f ca="1">C354*'Allocation - Base'!$H$6+D354*'Allocation - Base'!$H$7+E354*'Allocation - Base'!$H$8+F354*'Allocation - Base'!$H$9+G354*'Allocation - Base'!$H$10+H354*'Allocation - Base'!$H$11+I354*'Allocation - Base'!$H$12</f>
        <v>4.3688650975374923</v>
      </c>
      <c r="K354" s="172">
        <f t="shared" ca="1" si="16"/>
        <v>0</v>
      </c>
      <c r="L354" s="172">
        <f t="shared" ca="1" si="17"/>
        <v>4.2688650975374927</v>
      </c>
      <c r="M354" s="172">
        <f t="shared" ca="1" si="18"/>
        <v>4.2688650975374927</v>
      </c>
      <c r="N354" s="172"/>
    </row>
    <row r="355" spans="2:14" x14ac:dyDescent="0.25">
      <c r="B355" s="164">
        <v>323</v>
      </c>
      <c r="C355" s="172">
        <f ca="1">'Data (DefiLlama)'!$H$7*100+_xlfn.NORM.S.INV(RAND())*'Data (DefiLlama)'!$K$7*$C$6</f>
        <v>4.0980891393829451</v>
      </c>
      <c r="D355" s="172">
        <f ca="1">'Data (DefiLlama)'!$H$8*100+_xlfn.NORM.S.INV(RAND())*'Data (DefiLlama)'!$K$8*$C$6</f>
        <v>6.5705965551725667</v>
      </c>
      <c r="E355" s="172">
        <f ca="1">'Data (DefiLlama)'!$H$9*100+_xlfn.NORM.S.INV(RAND())*'Data (DefiLlama)'!$K$9*$C$6</f>
        <v>4.1340786329685493</v>
      </c>
      <c r="F355" s="172">
        <f ca="1">'Data (DefiLlama)'!$H$10*100+_xlfn.NORM.S.INV(RAND())*'Data (DefiLlama)'!$K$10*$C$6</f>
        <v>4.2215661434181548</v>
      </c>
      <c r="G355" s="172">
        <f ca="1">'Data (DefiLlama)'!$H$11*100+_xlfn.NORM.S.INV(RAND())*'Data (DefiLlama)'!$K$11*$C$6</f>
        <v>0.11822777192200573</v>
      </c>
      <c r="H355" s="172">
        <f ca="1">'Data (DefiLlama)'!$H$12*100+_xlfn.NORM.S.INV(RAND())*'Data (DefiLlama)'!$K$12*$C$6</f>
        <v>5.6598215634865099</v>
      </c>
      <c r="I355" s="175">
        <f ca="1">'Data (DefiLlama)'!$H$13*100+_xlfn.NORM.S.INV(RAND())*'Data (DefiLlama)'!$K$13*$C$6</f>
        <v>4.7970807004871574</v>
      </c>
      <c r="J355" s="172">
        <f ca="1">C355*'Allocation - Base'!$H$6+D355*'Allocation - Base'!$H$7+E355*'Allocation - Base'!$H$8+F355*'Allocation - Base'!$H$9+G355*'Allocation - Base'!$H$10+H355*'Allocation - Base'!$H$11+I355*'Allocation - Base'!$H$12</f>
        <v>4.7604801619692392</v>
      </c>
      <c r="K355" s="172">
        <f t="shared" ca="1" si="16"/>
        <v>0</v>
      </c>
      <c r="L355" s="172">
        <f t="shared" ca="1" si="17"/>
        <v>4.6604801619692395</v>
      </c>
      <c r="M355" s="172">
        <f t="shared" ca="1" si="18"/>
        <v>4.6604801619692395</v>
      </c>
      <c r="N355" s="172"/>
    </row>
    <row r="356" spans="2:14" x14ac:dyDescent="0.25">
      <c r="B356" s="164">
        <v>324</v>
      </c>
      <c r="C356" s="172">
        <f ca="1">'Data (DefiLlama)'!$H$7*100+_xlfn.NORM.S.INV(RAND())*'Data (DefiLlama)'!$K$7*$C$6</f>
        <v>4.4069852405242997</v>
      </c>
      <c r="D356" s="172">
        <f ca="1">'Data (DefiLlama)'!$H$8*100+_xlfn.NORM.S.INV(RAND())*'Data (DefiLlama)'!$K$8*$C$6</f>
        <v>4.7605339410627252</v>
      </c>
      <c r="E356" s="172">
        <f ca="1">'Data (DefiLlama)'!$H$9*100+_xlfn.NORM.S.INV(RAND())*'Data (DefiLlama)'!$K$9*$C$6</f>
        <v>2.5101706645238009</v>
      </c>
      <c r="F356" s="172">
        <f ca="1">'Data (DefiLlama)'!$H$10*100+_xlfn.NORM.S.INV(RAND())*'Data (DefiLlama)'!$K$10*$C$6</f>
        <v>3.7797366742471494</v>
      </c>
      <c r="G356" s="172">
        <f ca="1">'Data (DefiLlama)'!$H$11*100+_xlfn.NORM.S.INV(RAND())*'Data (DefiLlama)'!$K$11*$C$6</f>
        <v>0.26837826612525761</v>
      </c>
      <c r="H356" s="172">
        <f ca="1">'Data (DefiLlama)'!$H$12*100+_xlfn.NORM.S.INV(RAND())*'Data (DefiLlama)'!$K$12*$C$6</f>
        <v>3.8083127626269366</v>
      </c>
      <c r="I356" s="175">
        <f ca="1">'Data (DefiLlama)'!$H$13*100+_xlfn.NORM.S.INV(RAND())*'Data (DefiLlama)'!$K$13*$C$6</f>
        <v>6.5834176084936118</v>
      </c>
      <c r="J356" s="172">
        <f ca="1">C356*'Allocation - Base'!$H$6+D356*'Allocation - Base'!$H$7+E356*'Allocation - Base'!$H$8+F356*'Allocation - Base'!$H$9+G356*'Allocation - Base'!$H$10+H356*'Allocation - Base'!$H$11+I356*'Allocation - Base'!$H$12</f>
        <v>3.7244375512542245</v>
      </c>
      <c r="K356" s="172">
        <f t="shared" ca="1" si="16"/>
        <v>0</v>
      </c>
      <c r="L356" s="172">
        <f t="shared" ca="1" si="17"/>
        <v>3.6244375512542244</v>
      </c>
      <c r="M356" s="172">
        <f t="shared" ca="1" si="18"/>
        <v>3.6244375512542244</v>
      </c>
      <c r="N356" s="172"/>
    </row>
    <row r="357" spans="2:14" x14ac:dyDescent="0.25">
      <c r="B357" s="164">
        <v>325</v>
      </c>
      <c r="C357" s="172">
        <f ca="1">'Data (DefiLlama)'!$H$7*100+_xlfn.NORM.S.INV(RAND())*'Data (DefiLlama)'!$K$7*$C$6</f>
        <v>4.2880832027728797</v>
      </c>
      <c r="D357" s="172">
        <f ca="1">'Data (DefiLlama)'!$H$8*100+_xlfn.NORM.S.INV(RAND())*'Data (DefiLlama)'!$K$8*$C$6</f>
        <v>4.2098495898030048</v>
      </c>
      <c r="E357" s="172">
        <f ca="1">'Data (DefiLlama)'!$H$9*100+_xlfn.NORM.S.INV(RAND())*'Data (DefiLlama)'!$K$9*$C$6</f>
        <v>5.6896390888673576</v>
      </c>
      <c r="F357" s="172">
        <f ca="1">'Data (DefiLlama)'!$H$10*100+_xlfn.NORM.S.INV(RAND())*'Data (DefiLlama)'!$K$10*$C$6</f>
        <v>3.3123365850067494</v>
      </c>
      <c r="G357" s="172">
        <f ca="1">'Data (DefiLlama)'!$H$11*100+_xlfn.NORM.S.INV(RAND())*'Data (DefiLlama)'!$K$11*$C$6</f>
        <v>0.12851565927072267</v>
      </c>
      <c r="H357" s="172">
        <f ca="1">'Data (DefiLlama)'!$H$12*100+_xlfn.NORM.S.INV(RAND())*'Data (DefiLlama)'!$K$12*$C$6</f>
        <v>4.062026363320844</v>
      </c>
      <c r="I357" s="175">
        <f ca="1">'Data (DefiLlama)'!$H$13*100+_xlfn.NORM.S.INV(RAND())*'Data (DefiLlama)'!$K$13*$C$6</f>
        <v>3.1761232366192753</v>
      </c>
      <c r="J357" s="172">
        <f ca="1">C357*'Allocation - Base'!$H$6+D357*'Allocation - Base'!$H$7+E357*'Allocation - Base'!$H$8+F357*'Allocation - Base'!$H$9+G357*'Allocation - Base'!$H$10+H357*'Allocation - Base'!$H$11+I357*'Allocation - Base'!$H$12</f>
        <v>4.3770268679611171</v>
      </c>
      <c r="K357" s="172">
        <f t="shared" ca="1" si="16"/>
        <v>0</v>
      </c>
      <c r="L357" s="172">
        <f t="shared" ca="1" si="17"/>
        <v>4.2770268679611174</v>
      </c>
      <c r="M357" s="172">
        <f t="shared" ca="1" si="18"/>
        <v>4.2770268679611174</v>
      </c>
      <c r="N357" s="172"/>
    </row>
    <row r="358" spans="2:14" x14ac:dyDescent="0.25">
      <c r="B358" s="164">
        <v>326</v>
      </c>
      <c r="C358" s="172">
        <f ca="1">'Data (DefiLlama)'!$H$7*100+_xlfn.NORM.S.INV(RAND())*'Data (DefiLlama)'!$K$7*$C$6</f>
        <v>4.2279920370517186</v>
      </c>
      <c r="D358" s="172">
        <f ca="1">'Data (DefiLlama)'!$H$8*100+_xlfn.NORM.S.INV(RAND())*'Data (DefiLlama)'!$K$8*$C$6</f>
        <v>5.2673546635857607</v>
      </c>
      <c r="E358" s="172">
        <f ca="1">'Data (DefiLlama)'!$H$9*100+_xlfn.NORM.S.INV(RAND())*'Data (DefiLlama)'!$K$9*$C$6</f>
        <v>4.4838401476030887</v>
      </c>
      <c r="F358" s="172">
        <f ca="1">'Data (DefiLlama)'!$H$10*100+_xlfn.NORM.S.INV(RAND())*'Data (DefiLlama)'!$K$10*$C$6</f>
        <v>4.088208469286938</v>
      </c>
      <c r="G358" s="172">
        <f ca="1">'Data (DefiLlama)'!$H$11*100+_xlfn.NORM.S.INV(RAND())*'Data (DefiLlama)'!$K$11*$C$6</f>
        <v>0.11195124695978698</v>
      </c>
      <c r="H358" s="172">
        <f ca="1">'Data (DefiLlama)'!$H$12*100+_xlfn.NORM.S.INV(RAND())*'Data (DefiLlama)'!$K$12*$C$6</f>
        <v>3.8438464224178408</v>
      </c>
      <c r="I358" s="175">
        <f ca="1">'Data (DefiLlama)'!$H$13*100+_xlfn.NORM.S.INV(RAND())*'Data (DefiLlama)'!$K$13*$C$6</f>
        <v>3.0280607715282235</v>
      </c>
      <c r="J358" s="172">
        <f ca="1">C358*'Allocation - Base'!$H$6+D358*'Allocation - Base'!$H$7+E358*'Allocation - Base'!$H$8+F358*'Allocation - Base'!$H$9+G358*'Allocation - Base'!$H$10+H358*'Allocation - Base'!$H$11+I358*'Allocation - Base'!$H$12</f>
        <v>4.2883708396233935</v>
      </c>
      <c r="K358" s="172">
        <f t="shared" ca="1" si="16"/>
        <v>0</v>
      </c>
      <c r="L358" s="172">
        <f t="shared" ca="1" si="17"/>
        <v>4.1883708396233938</v>
      </c>
      <c r="M358" s="172">
        <f t="shared" ca="1" si="18"/>
        <v>4.1883708396233938</v>
      </c>
      <c r="N358" s="172"/>
    </row>
    <row r="359" spans="2:14" x14ac:dyDescent="0.25">
      <c r="B359" s="164">
        <v>327</v>
      </c>
      <c r="C359" s="172">
        <f ca="1">'Data (DefiLlama)'!$H$7*100+_xlfn.NORM.S.INV(RAND())*'Data (DefiLlama)'!$K$7*$C$6</f>
        <v>4.4579510834624081</v>
      </c>
      <c r="D359" s="172">
        <f ca="1">'Data (DefiLlama)'!$H$8*100+_xlfn.NORM.S.INV(RAND())*'Data (DefiLlama)'!$K$8*$C$6</f>
        <v>2.4206284534236997</v>
      </c>
      <c r="E359" s="172">
        <f ca="1">'Data (DefiLlama)'!$H$9*100+_xlfn.NORM.S.INV(RAND())*'Data (DefiLlama)'!$K$9*$C$6</f>
        <v>3.2105788520950904</v>
      </c>
      <c r="F359" s="172">
        <f ca="1">'Data (DefiLlama)'!$H$10*100+_xlfn.NORM.S.INV(RAND())*'Data (DefiLlama)'!$K$10*$C$6</f>
        <v>3.110134616198351</v>
      </c>
      <c r="G359" s="172">
        <f ca="1">'Data (DefiLlama)'!$H$11*100+_xlfn.NORM.S.INV(RAND())*'Data (DefiLlama)'!$K$11*$C$6</f>
        <v>0.1231875551034254</v>
      </c>
      <c r="H359" s="172">
        <f ca="1">'Data (DefiLlama)'!$H$12*100+_xlfn.NORM.S.INV(RAND())*'Data (DefiLlama)'!$K$12*$C$6</f>
        <v>4.6582246113973635</v>
      </c>
      <c r="I359" s="175">
        <f ca="1">'Data (DefiLlama)'!$H$13*100+_xlfn.NORM.S.INV(RAND())*'Data (DefiLlama)'!$K$13*$C$6</f>
        <v>4.2033449869316133</v>
      </c>
      <c r="J359" s="172">
        <f ca="1">C359*'Allocation - Base'!$H$6+D359*'Allocation - Base'!$H$7+E359*'Allocation - Base'!$H$8+F359*'Allocation - Base'!$H$9+G359*'Allocation - Base'!$H$10+H359*'Allocation - Base'!$H$11+I359*'Allocation - Base'!$H$12</f>
        <v>3.4500802208831955</v>
      </c>
      <c r="K359" s="172">
        <f t="shared" ca="1" si="16"/>
        <v>0</v>
      </c>
      <c r="L359" s="172">
        <f t="shared" ca="1" si="17"/>
        <v>3.3500802208831955</v>
      </c>
      <c r="M359" s="172">
        <f t="shared" ca="1" si="18"/>
        <v>3.3500802208831955</v>
      </c>
      <c r="N359" s="172"/>
    </row>
    <row r="360" spans="2:14" x14ac:dyDescent="0.25">
      <c r="B360" s="164">
        <v>328</v>
      </c>
      <c r="C360" s="172">
        <f ca="1">'Data (DefiLlama)'!$H$7*100+_xlfn.NORM.S.INV(RAND())*'Data (DefiLlama)'!$K$7*$C$6</f>
        <v>4.1318516836589358</v>
      </c>
      <c r="D360" s="172">
        <f ca="1">'Data (DefiLlama)'!$H$8*100+_xlfn.NORM.S.INV(RAND())*'Data (DefiLlama)'!$K$8*$C$6</f>
        <v>6.8339529209030774</v>
      </c>
      <c r="E360" s="172">
        <f ca="1">'Data (DefiLlama)'!$H$9*100+_xlfn.NORM.S.INV(RAND())*'Data (DefiLlama)'!$K$9*$C$6</f>
        <v>3.6031700696049405</v>
      </c>
      <c r="F360" s="172">
        <f ca="1">'Data (DefiLlama)'!$H$10*100+_xlfn.NORM.S.INV(RAND())*'Data (DefiLlama)'!$K$10*$C$6</f>
        <v>3.5494908635358642</v>
      </c>
      <c r="G360" s="172">
        <f ca="1">'Data (DefiLlama)'!$H$11*100+_xlfn.NORM.S.INV(RAND())*'Data (DefiLlama)'!$K$11*$C$6</f>
        <v>-0.58639222751989672</v>
      </c>
      <c r="H360" s="172">
        <f ca="1">'Data (DefiLlama)'!$H$12*100+_xlfn.NORM.S.INV(RAND())*'Data (DefiLlama)'!$K$12*$C$6</f>
        <v>4.3033939951835611</v>
      </c>
      <c r="I360" s="175">
        <f ca="1">'Data (DefiLlama)'!$H$13*100+_xlfn.NORM.S.INV(RAND())*'Data (DefiLlama)'!$K$13*$C$6</f>
        <v>6.6539638242090602</v>
      </c>
      <c r="J360" s="172">
        <f ca="1">C360*'Allocation - Base'!$H$6+D360*'Allocation - Base'!$H$7+E360*'Allocation - Base'!$H$8+F360*'Allocation - Base'!$H$9+G360*'Allocation - Base'!$H$10+H360*'Allocation - Base'!$H$11+I360*'Allocation - Base'!$H$12</f>
        <v>4.465025740626225</v>
      </c>
      <c r="K360" s="172">
        <f t="shared" ca="1" si="16"/>
        <v>0.29964617788965253</v>
      </c>
      <c r="L360" s="172">
        <f t="shared" ca="1" si="17"/>
        <v>4.065379562736573</v>
      </c>
      <c r="M360" s="172">
        <f t="shared" ca="1" si="18"/>
        <v>4.3650257406262254</v>
      </c>
      <c r="N360" s="172"/>
    </row>
    <row r="361" spans="2:14" x14ac:dyDescent="0.25">
      <c r="B361" s="164">
        <v>329</v>
      </c>
      <c r="C361" s="172">
        <f ca="1">'Data (DefiLlama)'!$H$7*100+_xlfn.NORM.S.INV(RAND())*'Data (DefiLlama)'!$K$7*$C$6</f>
        <v>4.1203825393070508</v>
      </c>
      <c r="D361" s="172">
        <f ca="1">'Data (DefiLlama)'!$H$8*100+_xlfn.NORM.S.INV(RAND())*'Data (DefiLlama)'!$K$8*$C$6</f>
        <v>5.6155560103275031</v>
      </c>
      <c r="E361" s="172">
        <f ca="1">'Data (DefiLlama)'!$H$9*100+_xlfn.NORM.S.INV(RAND())*'Data (DefiLlama)'!$K$9*$C$6</f>
        <v>4.7155811473509628</v>
      </c>
      <c r="F361" s="172">
        <f ca="1">'Data (DefiLlama)'!$H$10*100+_xlfn.NORM.S.INV(RAND())*'Data (DefiLlama)'!$K$10*$C$6</f>
        <v>3.3128821110265574</v>
      </c>
      <c r="G361" s="172">
        <f ca="1">'Data (DefiLlama)'!$H$11*100+_xlfn.NORM.S.INV(RAND())*'Data (DefiLlama)'!$K$11*$C$6</f>
        <v>0.31390523436769868</v>
      </c>
      <c r="H361" s="172">
        <f ca="1">'Data (DefiLlama)'!$H$12*100+_xlfn.NORM.S.INV(RAND())*'Data (DefiLlama)'!$K$12*$C$6</f>
        <v>6.1263648703516633</v>
      </c>
      <c r="I361" s="175">
        <f ca="1">'Data (DefiLlama)'!$H$13*100+_xlfn.NORM.S.INV(RAND())*'Data (DefiLlama)'!$K$13*$C$6</f>
        <v>5.523100389135033</v>
      </c>
      <c r="J361" s="172">
        <f ca="1">C361*'Allocation - Base'!$H$6+D361*'Allocation - Base'!$H$7+E361*'Allocation - Base'!$H$8+F361*'Allocation - Base'!$H$9+G361*'Allocation - Base'!$H$10+H361*'Allocation - Base'!$H$11+I361*'Allocation - Base'!$H$12</f>
        <v>4.7535490434828658</v>
      </c>
      <c r="K361" s="172">
        <f t="shared" ca="1" si="16"/>
        <v>0</v>
      </c>
      <c r="L361" s="172">
        <f t="shared" ca="1" si="17"/>
        <v>4.6535490434828661</v>
      </c>
      <c r="M361" s="172">
        <f t="shared" ca="1" si="18"/>
        <v>4.6535490434828661</v>
      </c>
      <c r="N361" s="172"/>
    </row>
    <row r="362" spans="2:14" x14ac:dyDescent="0.25">
      <c r="B362" s="164">
        <v>330</v>
      </c>
      <c r="C362" s="172">
        <f ca="1">'Data (DefiLlama)'!$H$7*100+_xlfn.NORM.S.INV(RAND())*'Data (DefiLlama)'!$K$7*$C$6</f>
        <v>4.0068445695805739</v>
      </c>
      <c r="D362" s="172">
        <f ca="1">'Data (DefiLlama)'!$H$8*100+_xlfn.NORM.S.INV(RAND())*'Data (DefiLlama)'!$K$8*$C$6</f>
        <v>4.3935356849999128</v>
      </c>
      <c r="E362" s="172">
        <f ca="1">'Data (DefiLlama)'!$H$9*100+_xlfn.NORM.S.INV(RAND())*'Data (DefiLlama)'!$K$9*$C$6</f>
        <v>4.3757459146396256</v>
      </c>
      <c r="F362" s="172">
        <f ca="1">'Data (DefiLlama)'!$H$10*100+_xlfn.NORM.S.INV(RAND())*'Data (DefiLlama)'!$K$10*$C$6</f>
        <v>2.546495191697097</v>
      </c>
      <c r="G362" s="172">
        <f ca="1">'Data (DefiLlama)'!$H$11*100+_xlfn.NORM.S.INV(RAND())*'Data (DefiLlama)'!$K$11*$C$6</f>
        <v>-5.5114369555483211E-2</v>
      </c>
      <c r="H362" s="172">
        <f ca="1">'Data (DefiLlama)'!$H$12*100+_xlfn.NORM.S.INV(RAND())*'Data (DefiLlama)'!$K$12*$C$6</f>
        <v>4.2355797567342952</v>
      </c>
      <c r="I362" s="175">
        <f ca="1">'Data (DefiLlama)'!$H$13*100+_xlfn.NORM.S.INV(RAND())*'Data (DefiLlama)'!$K$13*$C$6</f>
        <v>5.332516282847549</v>
      </c>
      <c r="J362" s="172">
        <f ca="1">C362*'Allocation - Base'!$H$6+D362*'Allocation - Base'!$H$7+E362*'Allocation - Base'!$H$8+F362*'Allocation - Base'!$H$9+G362*'Allocation - Base'!$H$10+H362*'Allocation - Base'!$H$11+I362*'Allocation - Base'!$H$12</f>
        <v>4.0269550158164265</v>
      </c>
      <c r="K362" s="172">
        <f t="shared" ca="1" si="16"/>
        <v>0</v>
      </c>
      <c r="L362" s="172">
        <f t="shared" ca="1" si="17"/>
        <v>3.9269550158164264</v>
      </c>
      <c r="M362" s="172">
        <f t="shared" ca="1" si="18"/>
        <v>3.9269550158164264</v>
      </c>
      <c r="N362" s="172"/>
    </row>
    <row r="363" spans="2:14" x14ac:dyDescent="0.25">
      <c r="B363" s="164">
        <v>331</v>
      </c>
      <c r="C363" s="172">
        <f ca="1">'Data (DefiLlama)'!$H$7*100+_xlfn.NORM.S.INV(RAND())*'Data (DefiLlama)'!$K$7*$C$6</f>
        <v>4.3024784957539568</v>
      </c>
      <c r="D363" s="172">
        <f ca="1">'Data (DefiLlama)'!$H$8*100+_xlfn.NORM.S.INV(RAND())*'Data (DefiLlama)'!$K$8*$C$6</f>
        <v>5.5517063971103875</v>
      </c>
      <c r="E363" s="172">
        <f ca="1">'Data (DefiLlama)'!$H$9*100+_xlfn.NORM.S.INV(RAND())*'Data (DefiLlama)'!$K$9*$C$6</f>
        <v>3.9413182450683357</v>
      </c>
      <c r="F363" s="172">
        <f ca="1">'Data (DefiLlama)'!$H$10*100+_xlfn.NORM.S.INV(RAND())*'Data (DefiLlama)'!$K$10*$C$6</f>
        <v>3.1170077989512168</v>
      </c>
      <c r="G363" s="172">
        <f ca="1">'Data (DefiLlama)'!$H$11*100+_xlfn.NORM.S.INV(RAND())*'Data (DefiLlama)'!$K$11*$C$6</f>
        <v>-0.16347524280465611</v>
      </c>
      <c r="H363" s="172">
        <f ca="1">'Data (DefiLlama)'!$H$12*100+_xlfn.NORM.S.INV(RAND())*'Data (DefiLlama)'!$K$12*$C$6</f>
        <v>4.4913538450633128</v>
      </c>
      <c r="I363" s="175">
        <f ca="1">'Data (DefiLlama)'!$H$13*100+_xlfn.NORM.S.INV(RAND())*'Data (DefiLlama)'!$K$13*$C$6</f>
        <v>2.6634218655633117</v>
      </c>
      <c r="J363" s="172">
        <f ca="1">C363*'Allocation - Base'!$H$6+D363*'Allocation - Base'!$H$7+E363*'Allocation - Base'!$H$8+F363*'Allocation - Base'!$H$9+G363*'Allocation - Base'!$H$10+H363*'Allocation - Base'!$H$11+I363*'Allocation - Base'!$H$12</f>
        <v>4.3295290238901316</v>
      </c>
      <c r="K363" s="172">
        <f t="shared" ca="1" si="16"/>
        <v>0</v>
      </c>
      <c r="L363" s="172">
        <f t="shared" ca="1" si="17"/>
        <v>4.229529023890132</v>
      </c>
      <c r="M363" s="172">
        <f t="shared" ca="1" si="18"/>
        <v>4.229529023890132</v>
      </c>
      <c r="N363" s="172"/>
    </row>
    <row r="364" spans="2:14" x14ac:dyDescent="0.25">
      <c r="B364" s="164">
        <v>332</v>
      </c>
      <c r="C364" s="172">
        <f ca="1">'Data (DefiLlama)'!$H$7*100+_xlfn.NORM.S.INV(RAND())*'Data (DefiLlama)'!$K$7*$C$6</f>
        <v>4.188398667460449</v>
      </c>
      <c r="D364" s="172">
        <f ca="1">'Data (DefiLlama)'!$H$8*100+_xlfn.NORM.S.INV(RAND())*'Data (DefiLlama)'!$K$8*$C$6</f>
        <v>5.1459218161733311</v>
      </c>
      <c r="E364" s="172">
        <f ca="1">'Data (DefiLlama)'!$H$9*100+_xlfn.NORM.S.INV(RAND())*'Data (DefiLlama)'!$K$9*$C$6</f>
        <v>3.7154609594112316</v>
      </c>
      <c r="F364" s="172">
        <f ca="1">'Data (DefiLlama)'!$H$10*100+_xlfn.NORM.S.INV(RAND())*'Data (DefiLlama)'!$K$10*$C$6</f>
        <v>1.8370527762158382</v>
      </c>
      <c r="G364" s="172">
        <f ca="1">'Data (DefiLlama)'!$H$11*100+_xlfn.NORM.S.INV(RAND())*'Data (DefiLlama)'!$K$11*$C$6</f>
        <v>-0.29934623270678135</v>
      </c>
      <c r="H364" s="172">
        <f ca="1">'Data (DefiLlama)'!$H$12*100+_xlfn.NORM.S.INV(RAND())*'Data (DefiLlama)'!$K$12*$C$6</f>
        <v>5.2128840841459931</v>
      </c>
      <c r="I364" s="175">
        <f ca="1">'Data (DefiLlama)'!$H$13*100+_xlfn.NORM.S.INV(RAND())*'Data (DefiLlama)'!$K$13*$C$6</f>
        <v>4.9606451964111837</v>
      </c>
      <c r="J364" s="172">
        <f ca="1">C364*'Allocation - Base'!$H$6+D364*'Allocation - Base'!$H$7+E364*'Allocation - Base'!$H$8+F364*'Allocation - Base'!$H$9+G364*'Allocation - Base'!$H$10+H364*'Allocation - Base'!$H$11+I364*'Allocation - Base'!$H$12</f>
        <v>4.2388305951208354</v>
      </c>
      <c r="K364" s="172">
        <f t="shared" ca="1" si="16"/>
        <v>0</v>
      </c>
      <c r="L364" s="172">
        <f t="shared" ca="1" si="17"/>
        <v>4.1388305951208357</v>
      </c>
      <c r="M364" s="172">
        <f t="shared" ca="1" si="18"/>
        <v>4.1388305951208357</v>
      </c>
      <c r="N364" s="172"/>
    </row>
    <row r="365" spans="2:14" x14ac:dyDescent="0.25">
      <c r="B365" s="164">
        <v>333</v>
      </c>
      <c r="C365" s="172">
        <f ca="1">'Data (DefiLlama)'!$H$7*100+_xlfn.NORM.S.INV(RAND())*'Data (DefiLlama)'!$K$7*$C$6</f>
        <v>4.2401057532856141</v>
      </c>
      <c r="D365" s="172">
        <f ca="1">'Data (DefiLlama)'!$H$8*100+_xlfn.NORM.S.INV(RAND())*'Data (DefiLlama)'!$K$8*$C$6</f>
        <v>5.3721039886991448</v>
      </c>
      <c r="E365" s="172">
        <f ca="1">'Data (DefiLlama)'!$H$9*100+_xlfn.NORM.S.INV(RAND())*'Data (DefiLlama)'!$K$9*$C$6</f>
        <v>4.0752522890181453</v>
      </c>
      <c r="F365" s="172">
        <f ca="1">'Data (DefiLlama)'!$H$10*100+_xlfn.NORM.S.INV(RAND())*'Data (DefiLlama)'!$K$10*$C$6</f>
        <v>3.2740397802757193</v>
      </c>
      <c r="G365" s="172">
        <f ca="1">'Data (DefiLlama)'!$H$11*100+_xlfn.NORM.S.INV(RAND())*'Data (DefiLlama)'!$K$11*$C$6</f>
        <v>8.2242016666262935E-2</v>
      </c>
      <c r="H365" s="172">
        <f ca="1">'Data (DefiLlama)'!$H$12*100+_xlfn.NORM.S.INV(RAND())*'Data (DefiLlama)'!$K$12*$C$6</f>
        <v>4.6716285772592672</v>
      </c>
      <c r="I365" s="175">
        <f ca="1">'Data (DefiLlama)'!$H$13*100+_xlfn.NORM.S.INV(RAND())*'Data (DefiLlama)'!$K$13*$C$6</f>
        <v>5.9459938454091068</v>
      </c>
      <c r="J365" s="172">
        <f ca="1">C365*'Allocation - Base'!$H$6+D365*'Allocation - Base'!$H$7+E365*'Allocation - Base'!$H$8+F365*'Allocation - Base'!$H$9+G365*'Allocation - Base'!$H$10+H365*'Allocation - Base'!$H$11+I365*'Allocation - Base'!$H$12</f>
        <v>4.3387271828372098</v>
      </c>
      <c r="K365" s="172">
        <f t="shared" ca="1" si="16"/>
        <v>0</v>
      </c>
      <c r="L365" s="172">
        <f t="shared" ca="1" si="17"/>
        <v>4.2387271828372102</v>
      </c>
      <c r="M365" s="172">
        <f t="shared" ca="1" si="18"/>
        <v>4.2387271828372102</v>
      </c>
      <c r="N365" s="172"/>
    </row>
    <row r="366" spans="2:14" x14ac:dyDescent="0.25">
      <c r="B366" s="164">
        <v>334</v>
      </c>
      <c r="C366" s="172">
        <f ca="1">'Data (DefiLlama)'!$H$7*100+_xlfn.NORM.S.INV(RAND())*'Data (DefiLlama)'!$K$7*$C$6</f>
        <v>4.1482175835573161</v>
      </c>
      <c r="D366" s="172">
        <f ca="1">'Data (DefiLlama)'!$H$8*100+_xlfn.NORM.S.INV(RAND())*'Data (DefiLlama)'!$K$8*$C$6</f>
        <v>5.6750485974358771</v>
      </c>
      <c r="E366" s="172">
        <f ca="1">'Data (DefiLlama)'!$H$9*100+_xlfn.NORM.S.INV(RAND())*'Data (DefiLlama)'!$K$9*$C$6</f>
        <v>3.6069178994291349</v>
      </c>
      <c r="F366" s="172">
        <f ca="1">'Data (DefiLlama)'!$H$10*100+_xlfn.NORM.S.INV(RAND())*'Data (DefiLlama)'!$K$10*$C$6</f>
        <v>2.7630054673116757</v>
      </c>
      <c r="G366" s="172">
        <f ca="1">'Data (DefiLlama)'!$H$11*100+_xlfn.NORM.S.INV(RAND())*'Data (DefiLlama)'!$K$11*$C$6</f>
        <v>0.24914901540245202</v>
      </c>
      <c r="H366" s="172">
        <f ca="1">'Data (DefiLlama)'!$H$12*100+_xlfn.NORM.S.INV(RAND())*'Data (DefiLlama)'!$K$12*$C$6</f>
        <v>4.9307141891520621</v>
      </c>
      <c r="I366" s="175">
        <f ca="1">'Data (DefiLlama)'!$H$13*100+_xlfn.NORM.S.INV(RAND())*'Data (DefiLlama)'!$K$13*$C$6</f>
        <v>4.4257101012704627</v>
      </c>
      <c r="J366" s="172">
        <f ca="1">C366*'Allocation - Base'!$H$6+D366*'Allocation - Base'!$H$7+E366*'Allocation - Base'!$H$8+F366*'Allocation - Base'!$H$9+G366*'Allocation - Base'!$H$10+H366*'Allocation - Base'!$H$11+I366*'Allocation - Base'!$H$12</f>
        <v>4.3170214784263798</v>
      </c>
      <c r="K366" s="172">
        <f t="shared" ca="1" si="16"/>
        <v>0</v>
      </c>
      <c r="L366" s="172">
        <f t="shared" ca="1" si="17"/>
        <v>4.2170214784263802</v>
      </c>
      <c r="M366" s="172">
        <f t="shared" ca="1" si="18"/>
        <v>4.2170214784263802</v>
      </c>
      <c r="N366" s="172"/>
    </row>
    <row r="367" spans="2:14" x14ac:dyDescent="0.25">
      <c r="B367" s="164">
        <v>335</v>
      </c>
      <c r="C367" s="172">
        <f ca="1">'Data (DefiLlama)'!$H$7*100+_xlfn.NORM.S.INV(RAND())*'Data (DefiLlama)'!$K$7*$C$6</f>
        <v>4.2253154885458049</v>
      </c>
      <c r="D367" s="172">
        <f ca="1">'Data (DefiLlama)'!$H$8*100+_xlfn.NORM.S.INV(RAND())*'Data (DefiLlama)'!$K$8*$C$6</f>
        <v>3.5947790979004304</v>
      </c>
      <c r="E367" s="172">
        <f ca="1">'Data (DefiLlama)'!$H$9*100+_xlfn.NORM.S.INV(RAND())*'Data (DefiLlama)'!$K$9*$C$6</f>
        <v>4.153315071557083</v>
      </c>
      <c r="F367" s="172">
        <f ca="1">'Data (DefiLlama)'!$H$10*100+_xlfn.NORM.S.INV(RAND())*'Data (DefiLlama)'!$K$10*$C$6</f>
        <v>3.5133389449522885</v>
      </c>
      <c r="G367" s="172">
        <f ca="1">'Data (DefiLlama)'!$H$11*100+_xlfn.NORM.S.INV(RAND())*'Data (DefiLlama)'!$K$11*$C$6</f>
        <v>-0.20067501595346318</v>
      </c>
      <c r="H367" s="172">
        <f ca="1">'Data (DefiLlama)'!$H$12*100+_xlfn.NORM.S.INV(RAND())*'Data (DefiLlama)'!$K$12*$C$6</f>
        <v>5.0372470652255892</v>
      </c>
      <c r="I367" s="175">
        <f ca="1">'Data (DefiLlama)'!$H$13*100+_xlfn.NORM.S.INV(RAND())*'Data (DefiLlama)'!$K$13*$C$6</f>
        <v>5.7131827092988798</v>
      </c>
      <c r="J367" s="172">
        <f ca="1">C367*'Allocation - Base'!$H$6+D367*'Allocation - Base'!$H$7+E367*'Allocation - Base'!$H$8+F367*'Allocation - Base'!$H$9+G367*'Allocation - Base'!$H$10+H367*'Allocation - Base'!$H$11+I367*'Allocation - Base'!$H$12</f>
        <v>3.950171497914285</v>
      </c>
      <c r="K367" s="172">
        <f t="shared" ca="1" si="16"/>
        <v>0</v>
      </c>
      <c r="L367" s="172">
        <f t="shared" ca="1" si="17"/>
        <v>3.8501714979142849</v>
      </c>
      <c r="M367" s="172">
        <f t="shared" ca="1" si="18"/>
        <v>3.8501714979142849</v>
      </c>
      <c r="N367" s="172"/>
    </row>
    <row r="368" spans="2:14" x14ac:dyDescent="0.25">
      <c r="B368" s="164">
        <v>336</v>
      </c>
      <c r="C368" s="172">
        <f ca="1">'Data (DefiLlama)'!$H$7*100+_xlfn.NORM.S.INV(RAND())*'Data (DefiLlama)'!$K$7*$C$6</f>
        <v>4.2232250466371442</v>
      </c>
      <c r="D368" s="172">
        <f ca="1">'Data (DefiLlama)'!$H$8*100+_xlfn.NORM.S.INV(RAND())*'Data (DefiLlama)'!$K$8*$C$6</f>
        <v>4.9000209605851586</v>
      </c>
      <c r="E368" s="172">
        <f ca="1">'Data (DefiLlama)'!$H$9*100+_xlfn.NORM.S.INV(RAND())*'Data (DefiLlama)'!$K$9*$C$6</f>
        <v>5.0975761851473118</v>
      </c>
      <c r="F368" s="172">
        <f ca="1">'Data (DefiLlama)'!$H$10*100+_xlfn.NORM.S.INV(RAND())*'Data (DefiLlama)'!$K$10*$C$6</f>
        <v>2.3068334626822136</v>
      </c>
      <c r="G368" s="172">
        <f ca="1">'Data (DefiLlama)'!$H$11*100+_xlfn.NORM.S.INV(RAND())*'Data (DefiLlama)'!$K$11*$C$6</f>
        <v>0.14344014392310162</v>
      </c>
      <c r="H368" s="172">
        <f ca="1">'Data (DefiLlama)'!$H$12*100+_xlfn.NORM.S.INV(RAND())*'Data (DefiLlama)'!$K$12*$C$6</f>
        <v>5.4810124729482599</v>
      </c>
      <c r="I368" s="175">
        <f ca="1">'Data (DefiLlama)'!$H$13*100+_xlfn.NORM.S.INV(RAND())*'Data (DefiLlama)'!$K$13*$C$6</f>
        <v>6.4803291050896217</v>
      </c>
      <c r="J368" s="172">
        <f ca="1">C368*'Allocation - Base'!$H$6+D368*'Allocation - Base'!$H$7+E368*'Allocation - Base'!$H$8+F368*'Allocation - Base'!$H$9+G368*'Allocation - Base'!$H$10+H368*'Allocation - Base'!$H$11+I368*'Allocation - Base'!$H$12</f>
        <v>4.5956906785626543</v>
      </c>
      <c r="K368" s="172">
        <f t="shared" ca="1" si="16"/>
        <v>0</v>
      </c>
      <c r="L368" s="172">
        <f t="shared" ca="1" si="17"/>
        <v>4.4956906785626547</v>
      </c>
      <c r="M368" s="172">
        <f t="shared" ca="1" si="18"/>
        <v>4.4956906785626547</v>
      </c>
      <c r="N368" s="172"/>
    </row>
    <row r="369" spans="2:14" x14ac:dyDescent="0.25">
      <c r="B369" s="164">
        <v>337</v>
      </c>
      <c r="C369" s="172">
        <f ca="1">'Data (DefiLlama)'!$H$7*100+_xlfn.NORM.S.INV(RAND())*'Data (DefiLlama)'!$K$7*$C$6</f>
        <v>4.3114165020352333</v>
      </c>
      <c r="D369" s="172">
        <f ca="1">'Data (DefiLlama)'!$H$8*100+_xlfn.NORM.S.INV(RAND())*'Data (DefiLlama)'!$K$8*$C$6</f>
        <v>5.5527499316458062</v>
      </c>
      <c r="E369" s="172">
        <f ca="1">'Data (DefiLlama)'!$H$9*100+_xlfn.NORM.S.INV(RAND())*'Data (DefiLlama)'!$K$9*$C$6</f>
        <v>3.1859879924968011</v>
      </c>
      <c r="F369" s="172">
        <f ca="1">'Data (DefiLlama)'!$H$10*100+_xlfn.NORM.S.INV(RAND())*'Data (DefiLlama)'!$K$10*$C$6</f>
        <v>3.5826241548497748</v>
      </c>
      <c r="G369" s="172">
        <f ca="1">'Data (DefiLlama)'!$H$11*100+_xlfn.NORM.S.INV(RAND())*'Data (DefiLlama)'!$K$11*$C$6</f>
        <v>-7.282491404583337E-4</v>
      </c>
      <c r="H369" s="172">
        <f ca="1">'Data (DefiLlama)'!$H$12*100+_xlfn.NORM.S.INV(RAND())*'Data (DefiLlama)'!$K$12*$C$6</f>
        <v>5.5605593898473629</v>
      </c>
      <c r="I369" s="175">
        <f ca="1">'Data (DefiLlama)'!$H$13*100+_xlfn.NORM.S.INV(RAND())*'Data (DefiLlama)'!$K$13*$C$6</f>
        <v>6.4905699795717622</v>
      </c>
      <c r="J369" s="172">
        <f ca="1">C369*'Allocation - Base'!$H$6+D369*'Allocation - Base'!$H$7+E369*'Allocation - Base'!$H$8+F369*'Allocation - Base'!$H$9+G369*'Allocation - Base'!$H$10+H369*'Allocation - Base'!$H$11+I369*'Allocation - Base'!$H$12</f>
        <v>4.3121569276663037</v>
      </c>
      <c r="K369" s="172">
        <f t="shared" ca="1" si="16"/>
        <v>0</v>
      </c>
      <c r="L369" s="172">
        <f t="shared" ca="1" si="17"/>
        <v>4.212156927666304</v>
      </c>
      <c r="M369" s="172">
        <f t="shared" ca="1" si="18"/>
        <v>4.212156927666304</v>
      </c>
      <c r="N369" s="172"/>
    </row>
    <row r="370" spans="2:14" x14ac:dyDescent="0.25">
      <c r="B370" s="164">
        <v>338</v>
      </c>
      <c r="C370" s="172">
        <f ca="1">'Data (DefiLlama)'!$H$7*100+_xlfn.NORM.S.INV(RAND())*'Data (DefiLlama)'!$K$7*$C$6</f>
        <v>4.4586598785699278</v>
      </c>
      <c r="D370" s="172">
        <f ca="1">'Data (DefiLlama)'!$H$8*100+_xlfn.NORM.S.INV(RAND())*'Data (DefiLlama)'!$K$8*$C$6</f>
        <v>5.491894711164619</v>
      </c>
      <c r="E370" s="172">
        <f ca="1">'Data (DefiLlama)'!$H$9*100+_xlfn.NORM.S.INV(RAND())*'Data (DefiLlama)'!$K$9*$C$6</f>
        <v>4.5497211910870528</v>
      </c>
      <c r="F370" s="172">
        <f ca="1">'Data (DefiLlama)'!$H$10*100+_xlfn.NORM.S.INV(RAND())*'Data (DefiLlama)'!$K$10*$C$6</f>
        <v>3.7794280928223802</v>
      </c>
      <c r="G370" s="172">
        <f ca="1">'Data (DefiLlama)'!$H$11*100+_xlfn.NORM.S.INV(RAND())*'Data (DefiLlama)'!$K$11*$C$6</f>
        <v>-0.27637122556844179</v>
      </c>
      <c r="H370" s="172">
        <f ca="1">'Data (DefiLlama)'!$H$12*100+_xlfn.NORM.S.INV(RAND())*'Data (DefiLlama)'!$K$12*$C$6</f>
        <v>5.0997397950172916</v>
      </c>
      <c r="I370" s="175">
        <f ca="1">'Data (DefiLlama)'!$H$13*100+_xlfn.NORM.S.INV(RAND())*'Data (DefiLlama)'!$K$13*$C$6</f>
        <v>6.3472281559023722</v>
      </c>
      <c r="J370" s="172">
        <f ca="1">C370*'Allocation - Base'!$H$6+D370*'Allocation - Base'!$H$7+E370*'Allocation - Base'!$H$8+F370*'Allocation - Base'!$H$9+G370*'Allocation - Base'!$H$10+H370*'Allocation - Base'!$H$11+I370*'Allocation - Base'!$H$12</f>
        <v>4.5991443471080675</v>
      </c>
      <c r="K370" s="172">
        <f t="shared" ca="1" si="16"/>
        <v>0</v>
      </c>
      <c r="L370" s="172">
        <f t="shared" ca="1" si="17"/>
        <v>4.4991443471080679</v>
      </c>
      <c r="M370" s="172">
        <f t="shared" ca="1" si="18"/>
        <v>4.4991443471080679</v>
      </c>
      <c r="N370" s="172"/>
    </row>
    <row r="371" spans="2:14" x14ac:dyDescent="0.25">
      <c r="B371" s="164">
        <v>339</v>
      </c>
      <c r="C371" s="172">
        <f ca="1">'Data (DefiLlama)'!$H$7*100+_xlfn.NORM.S.INV(RAND())*'Data (DefiLlama)'!$K$7*$C$6</f>
        <v>3.93437906459453</v>
      </c>
      <c r="D371" s="172">
        <f ca="1">'Data (DefiLlama)'!$H$8*100+_xlfn.NORM.S.INV(RAND())*'Data (DefiLlama)'!$K$8*$C$6</f>
        <v>5.8070182607387473</v>
      </c>
      <c r="E371" s="172">
        <f ca="1">'Data (DefiLlama)'!$H$9*100+_xlfn.NORM.S.INV(RAND())*'Data (DefiLlama)'!$K$9*$C$6</f>
        <v>4.3011392429004376</v>
      </c>
      <c r="F371" s="172">
        <f ca="1">'Data (DefiLlama)'!$H$10*100+_xlfn.NORM.S.INV(RAND())*'Data (DefiLlama)'!$K$10*$C$6</f>
        <v>3.5833923453023413</v>
      </c>
      <c r="G371" s="172">
        <f ca="1">'Data (DefiLlama)'!$H$11*100+_xlfn.NORM.S.INV(RAND())*'Data (DefiLlama)'!$K$11*$C$6</f>
        <v>3.9219620394795214E-2</v>
      </c>
      <c r="H371" s="172">
        <f ca="1">'Data (DefiLlama)'!$H$12*100+_xlfn.NORM.S.INV(RAND())*'Data (DefiLlama)'!$K$12*$C$6</f>
        <v>4.7003614043919688</v>
      </c>
      <c r="I371" s="175">
        <f ca="1">'Data (DefiLlama)'!$H$13*100+_xlfn.NORM.S.INV(RAND())*'Data (DefiLlama)'!$K$13*$C$6</f>
        <v>5.4549056088555581</v>
      </c>
      <c r="J371" s="172">
        <f ca="1">C371*'Allocation - Base'!$H$6+D371*'Allocation - Base'!$H$7+E371*'Allocation - Base'!$H$8+F371*'Allocation - Base'!$H$9+G371*'Allocation - Base'!$H$10+H371*'Allocation - Base'!$H$11+I371*'Allocation - Base'!$H$12</f>
        <v>4.41436828696669</v>
      </c>
      <c r="K371" s="172">
        <f t="shared" ca="1" si="16"/>
        <v>0</v>
      </c>
      <c r="L371" s="172">
        <f t="shared" ca="1" si="17"/>
        <v>4.3143682869666904</v>
      </c>
      <c r="M371" s="172">
        <f t="shared" ca="1" si="18"/>
        <v>4.3143682869666904</v>
      </c>
      <c r="N371" s="172"/>
    </row>
    <row r="372" spans="2:14" x14ac:dyDescent="0.25">
      <c r="B372" s="164">
        <v>340</v>
      </c>
      <c r="C372" s="172">
        <f ca="1">'Data (DefiLlama)'!$H$7*100+_xlfn.NORM.S.INV(RAND())*'Data (DefiLlama)'!$K$7*$C$6</f>
        <v>4.2976378856001514</v>
      </c>
      <c r="D372" s="172">
        <f ca="1">'Data (DefiLlama)'!$H$8*100+_xlfn.NORM.S.INV(RAND())*'Data (DefiLlama)'!$K$8*$C$6</f>
        <v>4.5713999300286634</v>
      </c>
      <c r="E372" s="172">
        <f ca="1">'Data (DefiLlama)'!$H$9*100+_xlfn.NORM.S.INV(RAND())*'Data (DefiLlama)'!$K$9*$C$6</f>
        <v>4.8133099158470927</v>
      </c>
      <c r="F372" s="172">
        <f ca="1">'Data (DefiLlama)'!$H$10*100+_xlfn.NORM.S.INV(RAND())*'Data (DefiLlama)'!$K$10*$C$6</f>
        <v>2.8055115081587569</v>
      </c>
      <c r="G372" s="172">
        <f ca="1">'Data (DefiLlama)'!$H$11*100+_xlfn.NORM.S.INV(RAND())*'Data (DefiLlama)'!$K$11*$C$6</f>
        <v>0.14976800544322097</v>
      </c>
      <c r="H372" s="172">
        <f ca="1">'Data (DefiLlama)'!$H$12*100+_xlfn.NORM.S.INV(RAND())*'Data (DefiLlama)'!$K$12*$C$6</f>
        <v>5.5368316175538528</v>
      </c>
      <c r="I372" s="175">
        <f ca="1">'Data (DefiLlama)'!$H$13*100+_xlfn.NORM.S.INV(RAND())*'Data (DefiLlama)'!$K$13*$C$6</f>
        <v>5.5870962570272313</v>
      </c>
      <c r="J372" s="172">
        <f ca="1">C372*'Allocation - Base'!$H$6+D372*'Allocation - Base'!$H$7+E372*'Allocation - Base'!$H$8+F372*'Allocation - Base'!$H$9+G372*'Allocation - Base'!$H$10+H372*'Allocation - Base'!$H$11+I372*'Allocation - Base'!$H$12</f>
        <v>4.4734819700542232</v>
      </c>
      <c r="K372" s="172">
        <f t="shared" ca="1" si="16"/>
        <v>0.69371347947377771</v>
      </c>
      <c r="L372" s="172">
        <f t="shared" ca="1" si="17"/>
        <v>3.6797684905804458</v>
      </c>
      <c r="M372" s="172">
        <f t="shared" ca="1" si="18"/>
        <v>4.3734819700542236</v>
      </c>
      <c r="N372" s="172"/>
    </row>
    <row r="373" spans="2:14" x14ac:dyDescent="0.25">
      <c r="B373" s="164">
        <v>341</v>
      </c>
      <c r="C373" s="172">
        <f ca="1">'Data (DefiLlama)'!$H$7*100+_xlfn.NORM.S.INV(RAND())*'Data (DefiLlama)'!$K$7*$C$6</f>
        <v>4.3999122380116109</v>
      </c>
      <c r="D373" s="172">
        <f ca="1">'Data (DefiLlama)'!$H$8*100+_xlfn.NORM.S.INV(RAND())*'Data (DefiLlama)'!$K$8*$C$6</f>
        <v>4.5005985307065641</v>
      </c>
      <c r="E373" s="172">
        <f ca="1">'Data (DefiLlama)'!$H$9*100+_xlfn.NORM.S.INV(RAND())*'Data (DefiLlama)'!$K$9*$C$6</f>
        <v>3.6620945642805061</v>
      </c>
      <c r="F373" s="172">
        <f ca="1">'Data (DefiLlama)'!$H$10*100+_xlfn.NORM.S.INV(RAND())*'Data (DefiLlama)'!$K$10*$C$6</f>
        <v>2.8514763821862674</v>
      </c>
      <c r="G373" s="172">
        <f ca="1">'Data (DefiLlama)'!$H$11*100+_xlfn.NORM.S.INV(RAND())*'Data (DefiLlama)'!$K$11*$C$6</f>
        <v>0.1393095203239173</v>
      </c>
      <c r="H373" s="172">
        <f ca="1">'Data (DefiLlama)'!$H$12*100+_xlfn.NORM.S.INV(RAND())*'Data (DefiLlama)'!$K$12*$C$6</f>
        <v>4.4516660247357258</v>
      </c>
      <c r="I373" s="175">
        <f ca="1">'Data (DefiLlama)'!$H$13*100+_xlfn.NORM.S.INV(RAND())*'Data (DefiLlama)'!$K$13*$C$6</f>
        <v>5.0550887442787831</v>
      </c>
      <c r="J373" s="172">
        <f ca="1">C373*'Allocation - Base'!$H$6+D373*'Allocation - Base'!$H$7+E373*'Allocation - Base'!$H$8+F373*'Allocation - Base'!$H$9+G373*'Allocation - Base'!$H$10+H373*'Allocation - Base'!$H$11+I373*'Allocation - Base'!$H$12</f>
        <v>4.0353623248768056</v>
      </c>
      <c r="K373" s="172">
        <f t="shared" ca="1" si="16"/>
        <v>0</v>
      </c>
      <c r="L373" s="172">
        <f t="shared" ca="1" si="17"/>
        <v>3.9353623248768055</v>
      </c>
      <c r="M373" s="172">
        <f t="shared" ca="1" si="18"/>
        <v>3.9353623248768055</v>
      </c>
      <c r="N373" s="172"/>
    </row>
    <row r="374" spans="2:14" x14ac:dyDescent="0.25">
      <c r="B374" s="164">
        <v>342</v>
      </c>
      <c r="C374" s="172">
        <f ca="1">'Data (DefiLlama)'!$H$7*100+_xlfn.NORM.S.INV(RAND())*'Data (DefiLlama)'!$K$7*$C$6</f>
        <v>4.1474173293155445</v>
      </c>
      <c r="D374" s="172">
        <f ca="1">'Data (DefiLlama)'!$H$8*100+_xlfn.NORM.S.INV(RAND())*'Data (DefiLlama)'!$K$8*$C$6</f>
        <v>4.584637621389688</v>
      </c>
      <c r="E374" s="172">
        <f ca="1">'Data (DefiLlama)'!$H$9*100+_xlfn.NORM.S.INV(RAND())*'Data (DefiLlama)'!$K$9*$C$6</f>
        <v>3.8640567457620429</v>
      </c>
      <c r="F374" s="172">
        <f ca="1">'Data (DefiLlama)'!$H$10*100+_xlfn.NORM.S.INV(RAND())*'Data (DefiLlama)'!$K$10*$C$6</f>
        <v>2.7358441192935792</v>
      </c>
      <c r="G374" s="172">
        <f ca="1">'Data (DefiLlama)'!$H$11*100+_xlfn.NORM.S.INV(RAND())*'Data (DefiLlama)'!$K$11*$C$6</f>
        <v>4.5735296587763187E-2</v>
      </c>
      <c r="H374" s="172">
        <f ca="1">'Data (DefiLlama)'!$H$12*100+_xlfn.NORM.S.INV(RAND())*'Data (DefiLlama)'!$K$12*$C$6</f>
        <v>5.7482126525962007</v>
      </c>
      <c r="I374" s="175">
        <f ca="1">'Data (DefiLlama)'!$H$13*100+_xlfn.NORM.S.INV(RAND())*'Data (DefiLlama)'!$K$13*$C$6</f>
        <v>5.9647785221551333</v>
      </c>
      <c r="J374" s="172">
        <f ca="1">C374*'Allocation - Base'!$H$6+D374*'Allocation - Base'!$H$7+E374*'Allocation - Base'!$H$8+F374*'Allocation - Base'!$H$9+G374*'Allocation - Base'!$H$10+H374*'Allocation - Base'!$H$11+I374*'Allocation - Base'!$H$12</f>
        <v>4.2209174533014142</v>
      </c>
      <c r="K374" s="172">
        <f t="shared" ca="1" si="16"/>
        <v>5.0137276100714079</v>
      </c>
      <c r="L374" s="172">
        <f t="shared" ca="1" si="17"/>
        <v>-0.89281015676999331</v>
      </c>
      <c r="M374" s="172">
        <f t="shared" ca="1" si="18"/>
        <v>4.1209174533014146</v>
      </c>
      <c r="N374" s="172"/>
    </row>
    <row r="375" spans="2:14" x14ac:dyDescent="0.25">
      <c r="B375" s="164">
        <v>343</v>
      </c>
      <c r="C375" s="172">
        <f ca="1">'Data (DefiLlama)'!$H$7*100+_xlfn.NORM.S.INV(RAND())*'Data (DefiLlama)'!$K$7*$C$6</f>
        <v>4.1145551031962322</v>
      </c>
      <c r="D375" s="172">
        <f ca="1">'Data (DefiLlama)'!$H$8*100+_xlfn.NORM.S.INV(RAND())*'Data (DefiLlama)'!$K$8*$C$6</f>
        <v>5.3909269389551957</v>
      </c>
      <c r="E375" s="172">
        <f ca="1">'Data (DefiLlama)'!$H$9*100+_xlfn.NORM.S.INV(RAND())*'Data (DefiLlama)'!$K$9*$C$6</f>
        <v>4.0979784921268489</v>
      </c>
      <c r="F375" s="172">
        <f ca="1">'Data (DefiLlama)'!$H$10*100+_xlfn.NORM.S.INV(RAND())*'Data (DefiLlama)'!$K$10*$C$6</f>
        <v>3.6152733477400845</v>
      </c>
      <c r="G375" s="172">
        <f ca="1">'Data (DefiLlama)'!$H$11*100+_xlfn.NORM.S.INV(RAND())*'Data (DefiLlama)'!$K$11*$C$6</f>
        <v>-0.11564519480795747</v>
      </c>
      <c r="H375" s="172">
        <f ca="1">'Data (DefiLlama)'!$H$12*100+_xlfn.NORM.S.INV(RAND())*'Data (DefiLlama)'!$K$12*$C$6</f>
        <v>5.2525726261057839</v>
      </c>
      <c r="I375" s="175">
        <f ca="1">'Data (DefiLlama)'!$H$13*100+_xlfn.NORM.S.INV(RAND())*'Data (DefiLlama)'!$K$13*$C$6</f>
        <v>4.0796802062064925</v>
      </c>
      <c r="J375" s="172">
        <f ca="1">C375*'Allocation - Base'!$H$6+D375*'Allocation - Base'!$H$7+E375*'Allocation - Base'!$H$8+F375*'Allocation - Base'!$H$9+G375*'Allocation - Base'!$H$10+H375*'Allocation - Base'!$H$11+I375*'Allocation - Base'!$H$12</f>
        <v>4.3886965229048505</v>
      </c>
      <c r="K375" s="172">
        <f t="shared" ca="1" si="16"/>
        <v>0.69317756341615422</v>
      </c>
      <c r="L375" s="172">
        <f t="shared" ca="1" si="17"/>
        <v>3.5955189594886967</v>
      </c>
      <c r="M375" s="172">
        <f t="shared" ca="1" si="18"/>
        <v>4.2886965229048508</v>
      </c>
      <c r="N375" s="172"/>
    </row>
    <row r="376" spans="2:14" x14ac:dyDescent="0.25">
      <c r="B376" s="164">
        <v>344</v>
      </c>
      <c r="C376" s="172">
        <f ca="1">'Data (DefiLlama)'!$H$7*100+_xlfn.NORM.S.INV(RAND())*'Data (DefiLlama)'!$K$7*$C$6</f>
        <v>4.0075375822959103</v>
      </c>
      <c r="D376" s="172">
        <f ca="1">'Data (DefiLlama)'!$H$8*100+_xlfn.NORM.S.INV(RAND())*'Data (DefiLlama)'!$K$8*$C$6</f>
        <v>6.0624684447779416</v>
      </c>
      <c r="E376" s="172">
        <f ca="1">'Data (DefiLlama)'!$H$9*100+_xlfn.NORM.S.INV(RAND())*'Data (DefiLlama)'!$K$9*$C$6</f>
        <v>4.0076777074994148</v>
      </c>
      <c r="F376" s="172">
        <f ca="1">'Data (DefiLlama)'!$H$10*100+_xlfn.NORM.S.INV(RAND())*'Data (DefiLlama)'!$K$10*$C$6</f>
        <v>4.1870035531587551</v>
      </c>
      <c r="G376" s="172">
        <f ca="1">'Data (DefiLlama)'!$H$11*100+_xlfn.NORM.S.INV(RAND())*'Data (DefiLlama)'!$K$11*$C$6</f>
        <v>0.36165969011544036</v>
      </c>
      <c r="H376" s="172">
        <f ca="1">'Data (DefiLlama)'!$H$12*100+_xlfn.NORM.S.INV(RAND())*'Data (DefiLlama)'!$K$12*$C$6</f>
        <v>5.7173875010324053</v>
      </c>
      <c r="I376" s="175">
        <f ca="1">'Data (DefiLlama)'!$H$13*100+_xlfn.NORM.S.INV(RAND())*'Data (DefiLlama)'!$K$13*$C$6</f>
        <v>4.2612057479501875</v>
      </c>
      <c r="J376" s="172">
        <f ca="1">C376*'Allocation - Base'!$H$6+D376*'Allocation - Base'!$H$7+E376*'Allocation - Base'!$H$8+F376*'Allocation - Base'!$H$9+G376*'Allocation - Base'!$H$10+H376*'Allocation - Base'!$H$11+I376*'Allocation - Base'!$H$12</f>
        <v>4.5954889224187454</v>
      </c>
      <c r="K376" s="172">
        <f t="shared" ca="1" si="16"/>
        <v>0.94553927533312554</v>
      </c>
      <c r="L376" s="172">
        <f t="shared" ca="1" si="17"/>
        <v>3.5499496470856204</v>
      </c>
      <c r="M376" s="172">
        <f t="shared" ca="1" si="18"/>
        <v>4.4954889224187458</v>
      </c>
      <c r="N376" s="172"/>
    </row>
    <row r="377" spans="2:14" x14ac:dyDescent="0.25">
      <c r="B377" s="164">
        <v>345</v>
      </c>
      <c r="C377" s="172">
        <f ca="1">'Data (DefiLlama)'!$H$7*100+_xlfn.NORM.S.INV(RAND())*'Data (DefiLlama)'!$K$7*$C$6</f>
        <v>4.1778151135106993</v>
      </c>
      <c r="D377" s="172">
        <f ca="1">'Data (DefiLlama)'!$H$8*100+_xlfn.NORM.S.INV(RAND())*'Data (DefiLlama)'!$K$8*$C$6</f>
        <v>4.162074996312219</v>
      </c>
      <c r="E377" s="172">
        <f ca="1">'Data (DefiLlama)'!$H$9*100+_xlfn.NORM.S.INV(RAND())*'Data (DefiLlama)'!$K$9*$C$6</f>
        <v>4.6193181334432616</v>
      </c>
      <c r="F377" s="172">
        <f ca="1">'Data (DefiLlama)'!$H$10*100+_xlfn.NORM.S.INV(RAND())*'Data (DefiLlama)'!$K$10*$C$6</f>
        <v>3.2846198786209069</v>
      </c>
      <c r="G377" s="172">
        <f ca="1">'Data (DefiLlama)'!$H$11*100+_xlfn.NORM.S.INV(RAND())*'Data (DefiLlama)'!$K$11*$C$6</f>
        <v>-0.10106533525266057</v>
      </c>
      <c r="H377" s="172">
        <f ca="1">'Data (DefiLlama)'!$H$12*100+_xlfn.NORM.S.INV(RAND())*'Data (DefiLlama)'!$K$12*$C$6</f>
        <v>4.7741725442984464</v>
      </c>
      <c r="I377" s="175">
        <f ca="1">'Data (DefiLlama)'!$H$13*100+_xlfn.NORM.S.INV(RAND())*'Data (DefiLlama)'!$K$13*$C$6</f>
        <v>5.0173533852519556</v>
      </c>
      <c r="J377" s="172">
        <f ca="1">C377*'Allocation - Base'!$H$6+D377*'Allocation - Base'!$H$7+E377*'Allocation - Base'!$H$8+F377*'Allocation - Base'!$H$9+G377*'Allocation - Base'!$H$10+H377*'Allocation - Base'!$H$11+I377*'Allocation - Base'!$H$12</f>
        <v>4.1597654313742138</v>
      </c>
      <c r="K377" s="172">
        <f t="shared" ca="1" si="16"/>
        <v>0</v>
      </c>
      <c r="L377" s="172">
        <f t="shared" ca="1" si="17"/>
        <v>4.0597654313742142</v>
      </c>
      <c r="M377" s="172">
        <f t="shared" ca="1" si="18"/>
        <v>4.0597654313742142</v>
      </c>
      <c r="N377" s="172"/>
    </row>
    <row r="378" spans="2:14" x14ac:dyDescent="0.25">
      <c r="B378" s="164">
        <v>346</v>
      </c>
      <c r="C378" s="172">
        <f ca="1">'Data (DefiLlama)'!$H$7*100+_xlfn.NORM.S.INV(RAND())*'Data (DefiLlama)'!$K$7*$C$6</f>
        <v>4.242065213809374</v>
      </c>
      <c r="D378" s="172">
        <f ca="1">'Data (DefiLlama)'!$H$8*100+_xlfn.NORM.S.INV(RAND())*'Data (DefiLlama)'!$K$8*$C$6</f>
        <v>3.8222229478754808</v>
      </c>
      <c r="E378" s="172">
        <f ca="1">'Data (DefiLlama)'!$H$9*100+_xlfn.NORM.S.INV(RAND())*'Data (DefiLlama)'!$K$9*$C$6</f>
        <v>3.7021936971029872</v>
      </c>
      <c r="F378" s="172">
        <f ca="1">'Data (DefiLlama)'!$H$10*100+_xlfn.NORM.S.INV(RAND())*'Data (DefiLlama)'!$K$10*$C$6</f>
        <v>3.2994041951207604</v>
      </c>
      <c r="G378" s="172">
        <f ca="1">'Data (DefiLlama)'!$H$11*100+_xlfn.NORM.S.INV(RAND())*'Data (DefiLlama)'!$K$11*$C$6</f>
        <v>0.51373306980767697</v>
      </c>
      <c r="H378" s="172">
        <f ca="1">'Data (DefiLlama)'!$H$12*100+_xlfn.NORM.S.INV(RAND())*'Data (DefiLlama)'!$K$12*$C$6</f>
        <v>4.3374263807024622</v>
      </c>
      <c r="I378" s="175">
        <f ca="1">'Data (DefiLlama)'!$H$13*100+_xlfn.NORM.S.INV(RAND())*'Data (DefiLlama)'!$K$13*$C$6</f>
        <v>5.61919462692211</v>
      </c>
      <c r="J378" s="172">
        <f ca="1">C378*'Allocation - Base'!$H$6+D378*'Allocation - Base'!$H$7+E378*'Allocation - Base'!$H$8+F378*'Allocation - Base'!$H$9+G378*'Allocation - Base'!$H$10+H378*'Allocation - Base'!$H$11+I378*'Allocation - Base'!$H$12</f>
        <v>3.8300243359831825</v>
      </c>
      <c r="K378" s="172">
        <f t="shared" ca="1" si="16"/>
        <v>0</v>
      </c>
      <c r="L378" s="172">
        <f t="shared" ca="1" si="17"/>
        <v>3.7300243359831824</v>
      </c>
      <c r="M378" s="172">
        <f t="shared" ca="1" si="18"/>
        <v>3.7300243359831824</v>
      </c>
      <c r="N378" s="172"/>
    </row>
    <row r="379" spans="2:14" x14ac:dyDescent="0.25">
      <c r="B379" s="164">
        <v>347</v>
      </c>
      <c r="C379" s="172">
        <f ca="1">'Data (DefiLlama)'!$H$7*100+_xlfn.NORM.S.INV(RAND())*'Data (DefiLlama)'!$K$7*$C$6</f>
        <v>3.9299907312643039</v>
      </c>
      <c r="D379" s="172">
        <f ca="1">'Data (DefiLlama)'!$H$8*100+_xlfn.NORM.S.INV(RAND())*'Data (DefiLlama)'!$K$8*$C$6</f>
        <v>7.1955116385902711</v>
      </c>
      <c r="E379" s="172">
        <f ca="1">'Data (DefiLlama)'!$H$9*100+_xlfn.NORM.S.INV(RAND())*'Data (DefiLlama)'!$K$9*$C$6</f>
        <v>4.3155876272038345</v>
      </c>
      <c r="F379" s="172">
        <f ca="1">'Data (DefiLlama)'!$H$10*100+_xlfn.NORM.S.INV(RAND())*'Data (DefiLlama)'!$K$10*$C$6</f>
        <v>4.1354472253066046</v>
      </c>
      <c r="G379" s="172">
        <f ca="1">'Data (DefiLlama)'!$H$11*100+_xlfn.NORM.S.INV(RAND())*'Data (DefiLlama)'!$K$11*$C$6</f>
        <v>-0.13414925488128626</v>
      </c>
      <c r="H379" s="172">
        <f ca="1">'Data (DefiLlama)'!$H$12*100+_xlfn.NORM.S.INV(RAND())*'Data (DefiLlama)'!$K$12*$C$6</f>
        <v>3.8720070864479275</v>
      </c>
      <c r="I379" s="175">
        <f ca="1">'Data (DefiLlama)'!$H$13*100+_xlfn.NORM.S.INV(RAND())*'Data (DefiLlama)'!$K$13*$C$6</f>
        <v>4.6467765992114058</v>
      </c>
      <c r="J379" s="172">
        <f ca="1">C379*'Allocation - Base'!$H$6+D379*'Allocation - Base'!$H$7+E379*'Allocation - Base'!$H$8+F379*'Allocation - Base'!$H$9+G379*'Allocation - Base'!$H$10+H379*'Allocation - Base'!$H$11+I379*'Allocation - Base'!$H$12</f>
        <v>4.6308656360509426</v>
      </c>
      <c r="K379" s="172">
        <f t="shared" ca="1" si="16"/>
        <v>10.528203076618748</v>
      </c>
      <c r="L379" s="172">
        <f t="shared" ca="1" si="17"/>
        <v>-5.9973374405678053</v>
      </c>
      <c r="M379" s="172">
        <f t="shared" ca="1" si="18"/>
        <v>4.5308656360509429</v>
      </c>
      <c r="N379" s="172"/>
    </row>
    <row r="380" spans="2:14" x14ac:dyDescent="0.25">
      <c r="B380" s="164">
        <v>348</v>
      </c>
      <c r="C380" s="172">
        <f ca="1">'Data (DefiLlama)'!$H$7*100+_xlfn.NORM.S.INV(RAND())*'Data (DefiLlama)'!$K$7*$C$6</f>
        <v>3.9380274110597564</v>
      </c>
      <c r="D380" s="172">
        <f ca="1">'Data (DefiLlama)'!$H$8*100+_xlfn.NORM.S.INV(RAND())*'Data (DefiLlama)'!$K$8*$C$6</f>
        <v>4.7689323652965836</v>
      </c>
      <c r="E380" s="172">
        <f ca="1">'Data (DefiLlama)'!$H$9*100+_xlfn.NORM.S.INV(RAND())*'Data (DefiLlama)'!$K$9*$C$6</f>
        <v>3.7484246638910794</v>
      </c>
      <c r="F380" s="172">
        <f ca="1">'Data (DefiLlama)'!$H$10*100+_xlfn.NORM.S.INV(RAND())*'Data (DefiLlama)'!$K$10*$C$6</f>
        <v>3.6495329302313562</v>
      </c>
      <c r="G380" s="172">
        <f ca="1">'Data (DefiLlama)'!$H$11*100+_xlfn.NORM.S.INV(RAND())*'Data (DefiLlama)'!$K$11*$C$6</f>
        <v>-0.55904823172844431</v>
      </c>
      <c r="H380" s="172">
        <f ca="1">'Data (DefiLlama)'!$H$12*100+_xlfn.NORM.S.INV(RAND())*'Data (DefiLlama)'!$K$12*$C$6</f>
        <v>5.1088962963605571</v>
      </c>
      <c r="I380" s="175">
        <f ca="1">'Data (DefiLlama)'!$H$13*100+_xlfn.NORM.S.INV(RAND())*'Data (DefiLlama)'!$K$13*$C$6</f>
        <v>4.1300529760820996</v>
      </c>
      <c r="J380" s="172">
        <f ca="1">C380*'Allocation - Base'!$H$6+D380*'Allocation - Base'!$H$7+E380*'Allocation - Base'!$H$8+F380*'Allocation - Base'!$H$9+G380*'Allocation - Base'!$H$10+H380*'Allocation - Base'!$H$11+I380*'Allocation - Base'!$H$12</f>
        <v>4.0491295134825034</v>
      </c>
      <c r="K380" s="172">
        <f t="shared" ca="1" si="16"/>
        <v>0</v>
      </c>
      <c r="L380" s="172">
        <f t="shared" ca="1" si="17"/>
        <v>3.9491295134825033</v>
      </c>
      <c r="M380" s="172">
        <f t="shared" ca="1" si="18"/>
        <v>3.9491295134825033</v>
      </c>
      <c r="N380" s="172"/>
    </row>
    <row r="381" spans="2:14" x14ac:dyDescent="0.25">
      <c r="B381" s="164">
        <v>349</v>
      </c>
      <c r="C381" s="172">
        <f ca="1">'Data (DefiLlama)'!$H$7*100+_xlfn.NORM.S.INV(RAND())*'Data (DefiLlama)'!$K$7*$C$6</f>
        <v>4.2068984224154047</v>
      </c>
      <c r="D381" s="172">
        <f ca="1">'Data (DefiLlama)'!$H$8*100+_xlfn.NORM.S.INV(RAND())*'Data (DefiLlama)'!$K$8*$C$6</f>
        <v>5.8532511532444715</v>
      </c>
      <c r="E381" s="172">
        <f ca="1">'Data (DefiLlama)'!$H$9*100+_xlfn.NORM.S.INV(RAND())*'Data (DefiLlama)'!$K$9*$C$6</f>
        <v>4.8947622221181506</v>
      </c>
      <c r="F381" s="172">
        <f ca="1">'Data (DefiLlama)'!$H$10*100+_xlfn.NORM.S.INV(RAND())*'Data (DefiLlama)'!$K$10*$C$6</f>
        <v>3.4903764681087033</v>
      </c>
      <c r="G381" s="172">
        <f ca="1">'Data (DefiLlama)'!$H$11*100+_xlfn.NORM.S.INV(RAND())*'Data (DefiLlama)'!$K$11*$C$6</f>
        <v>-8.3927586610133803E-2</v>
      </c>
      <c r="H381" s="172">
        <f ca="1">'Data (DefiLlama)'!$H$12*100+_xlfn.NORM.S.INV(RAND())*'Data (DefiLlama)'!$K$12*$C$6</f>
        <v>4.6719386146612631</v>
      </c>
      <c r="I381" s="175">
        <f ca="1">'Data (DefiLlama)'!$H$13*100+_xlfn.NORM.S.INV(RAND())*'Data (DefiLlama)'!$K$13*$C$6</f>
        <v>5.492563492229511</v>
      </c>
      <c r="J381" s="172">
        <f ca="1">C381*'Allocation - Base'!$H$6+D381*'Allocation - Base'!$H$7+E381*'Allocation - Base'!$H$8+F381*'Allocation - Base'!$H$9+G381*'Allocation - Base'!$H$10+H381*'Allocation - Base'!$H$11+I381*'Allocation - Base'!$H$12</f>
        <v>4.6456672834339594</v>
      </c>
      <c r="K381" s="172">
        <f t="shared" ca="1" si="16"/>
        <v>0</v>
      </c>
      <c r="L381" s="172">
        <f t="shared" ca="1" si="17"/>
        <v>4.5456672834339598</v>
      </c>
      <c r="M381" s="172">
        <f t="shared" ca="1" si="18"/>
        <v>4.5456672834339598</v>
      </c>
      <c r="N381" s="172"/>
    </row>
    <row r="382" spans="2:14" x14ac:dyDescent="0.25">
      <c r="B382" s="164">
        <v>350</v>
      </c>
      <c r="C382" s="172">
        <f ca="1">'Data (DefiLlama)'!$H$7*100+_xlfn.NORM.S.INV(RAND())*'Data (DefiLlama)'!$K$7*$C$6</f>
        <v>4.4803345132939025</v>
      </c>
      <c r="D382" s="172">
        <f ca="1">'Data (DefiLlama)'!$H$8*100+_xlfn.NORM.S.INV(RAND())*'Data (DefiLlama)'!$K$8*$C$6</f>
        <v>5.4779511251700317</v>
      </c>
      <c r="E382" s="172">
        <f ca="1">'Data (DefiLlama)'!$H$9*100+_xlfn.NORM.S.INV(RAND())*'Data (DefiLlama)'!$K$9*$C$6</f>
        <v>4.745830747779558</v>
      </c>
      <c r="F382" s="172">
        <f ca="1">'Data (DefiLlama)'!$H$10*100+_xlfn.NORM.S.INV(RAND())*'Data (DefiLlama)'!$K$10*$C$6</f>
        <v>3.3744733388784982</v>
      </c>
      <c r="G382" s="172">
        <f ca="1">'Data (DefiLlama)'!$H$11*100+_xlfn.NORM.S.INV(RAND())*'Data (DefiLlama)'!$K$11*$C$6</f>
        <v>-4.462657102445167E-3</v>
      </c>
      <c r="H382" s="172">
        <f ca="1">'Data (DefiLlama)'!$H$12*100+_xlfn.NORM.S.INV(RAND())*'Data (DefiLlama)'!$K$12*$C$6</f>
        <v>4.7201077425973956</v>
      </c>
      <c r="I382" s="175">
        <f ca="1">'Data (DefiLlama)'!$H$13*100+_xlfn.NORM.S.INV(RAND())*'Data (DefiLlama)'!$K$13*$C$6</f>
        <v>5.2838555472849169</v>
      </c>
      <c r="J382" s="172">
        <f ca="1">C382*'Allocation - Base'!$H$6+D382*'Allocation - Base'!$H$7+E382*'Allocation - Base'!$H$8+F382*'Allocation - Base'!$H$9+G382*'Allocation - Base'!$H$10+H382*'Allocation - Base'!$H$11+I382*'Allocation - Base'!$H$12</f>
        <v>4.6078388507600554</v>
      </c>
      <c r="K382" s="172">
        <f t="shared" ca="1" si="16"/>
        <v>0</v>
      </c>
      <c r="L382" s="172">
        <f t="shared" ca="1" si="17"/>
        <v>4.5078388507600557</v>
      </c>
      <c r="M382" s="172">
        <f t="shared" ca="1" si="18"/>
        <v>4.5078388507600557</v>
      </c>
      <c r="N382" s="172"/>
    </row>
    <row r="383" spans="2:14" x14ac:dyDescent="0.25">
      <c r="B383" s="164">
        <v>351</v>
      </c>
      <c r="C383" s="172">
        <f ca="1">'Data (DefiLlama)'!$H$7*100+_xlfn.NORM.S.INV(RAND())*'Data (DefiLlama)'!$K$7*$C$6</f>
        <v>4.4136191355197756</v>
      </c>
      <c r="D383" s="172">
        <f ca="1">'Data (DefiLlama)'!$H$8*100+_xlfn.NORM.S.INV(RAND())*'Data (DefiLlama)'!$K$8*$C$6</f>
        <v>3.4890461736397125</v>
      </c>
      <c r="E383" s="172">
        <f ca="1">'Data (DefiLlama)'!$H$9*100+_xlfn.NORM.S.INV(RAND())*'Data (DefiLlama)'!$K$9*$C$6</f>
        <v>3.7516219747017443</v>
      </c>
      <c r="F383" s="172">
        <f ca="1">'Data (DefiLlama)'!$H$10*100+_xlfn.NORM.S.INV(RAND())*'Data (DefiLlama)'!$K$10*$C$6</f>
        <v>3.8462892516124345</v>
      </c>
      <c r="G383" s="172">
        <f ca="1">'Data (DefiLlama)'!$H$11*100+_xlfn.NORM.S.INV(RAND())*'Data (DefiLlama)'!$K$11*$C$6</f>
        <v>0.1726468847563597</v>
      </c>
      <c r="H383" s="172">
        <f ca="1">'Data (DefiLlama)'!$H$12*100+_xlfn.NORM.S.INV(RAND())*'Data (DefiLlama)'!$K$12*$C$6</f>
        <v>5.5362471238053548</v>
      </c>
      <c r="I383" s="175">
        <f ca="1">'Data (DefiLlama)'!$H$13*100+_xlfn.NORM.S.INV(RAND())*'Data (DefiLlama)'!$K$13*$C$6</f>
        <v>4.7073137743363205</v>
      </c>
      <c r="J383" s="172">
        <f ca="1">C383*'Allocation - Base'!$H$6+D383*'Allocation - Base'!$H$7+E383*'Allocation - Base'!$H$8+F383*'Allocation - Base'!$H$9+G383*'Allocation - Base'!$H$10+H383*'Allocation - Base'!$H$11+I383*'Allocation - Base'!$H$12</f>
        <v>3.9733221905499181</v>
      </c>
      <c r="K383" s="172">
        <f t="shared" ca="1" si="16"/>
        <v>0</v>
      </c>
      <c r="L383" s="172">
        <f t="shared" ca="1" si="17"/>
        <v>3.873322190549918</v>
      </c>
      <c r="M383" s="172">
        <f t="shared" ca="1" si="18"/>
        <v>3.873322190549918</v>
      </c>
      <c r="N383" s="172"/>
    </row>
    <row r="384" spans="2:14" x14ac:dyDescent="0.25">
      <c r="B384" s="164">
        <v>352</v>
      </c>
      <c r="C384" s="172">
        <f ca="1">'Data (DefiLlama)'!$H$7*100+_xlfn.NORM.S.INV(RAND())*'Data (DefiLlama)'!$K$7*$C$6</f>
        <v>4.2094482623390022</v>
      </c>
      <c r="D384" s="172">
        <f ca="1">'Data (DefiLlama)'!$H$8*100+_xlfn.NORM.S.INV(RAND())*'Data (DefiLlama)'!$K$8*$C$6</f>
        <v>5.481418097773834</v>
      </c>
      <c r="E384" s="172">
        <f ca="1">'Data (DefiLlama)'!$H$9*100+_xlfn.NORM.S.INV(RAND())*'Data (DefiLlama)'!$K$9*$C$6</f>
        <v>4.9702779314082361</v>
      </c>
      <c r="F384" s="172">
        <f ca="1">'Data (DefiLlama)'!$H$10*100+_xlfn.NORM.S.INV(RAND())*'Data (DefiLlama)'!$K$10*$C$6</f>
        <v>3.7564096376332547</v>
      </c>
      <c r="G384" s="172">
        <f ca="1">'Data (DefiLlama)'!$H$11*100+_xlfn.NORM.S.INV(RAND())*'Data (DefiLlama)'!$K$11*$C$6</f>
        <v>-0.3287782708105621</v>
      </c>
      <c r="H384" s="172">
        <f ca="1">'Data (DefiLlama)'!$H$12*100+_xlfn.NORM.S.INV(RAND())*'Data (DefiLlama)'!$K$12*$C$6</f>
        <v>4.9212996053954967</v>
      </c>
      <c r="I384" s="175">
        <f ca="1">'Data (DefiLlama)'!$H$13*100+_xlfn.NORM.S.INV(RAND())*'Data (DefiLlama)'!$K$13*$C$6</f>
        <v>5.3451868156135918</v>
      </c>
      <c r="J384" s="172">
        <f ca="1">C384*'Allocation - Base'!$H$6+D384*'Allocation - Base'!$H$7+E384*'Allocation - Base'!$H$8+F384*'Allocation - Base'!$H$9+G384*'Allocation - Base'!$H$10+H384*'Allocation - Base'!$H$11+I384*'Allocation - Base'!$H$12</f>
        <v>4.597514513266014</v>
      </c>
      <c r="K384" s="172">
        <f t="shared" ca="1" si="16"/>
        <v>0.59535009425920216</v>
      </c>
      <c r="L384" s="172">
        <f t="shared" ca="1" si="17"/>
        <v>3.9021644190068123</v>
      </c>
      <c r="M384" s="172">
        <f t="shared" ca="1" si="18"/>
        <v>4.4975145132660144</v>
      </c>
      <c r="N384" s="172"/>
    </row>
    <row r="385" spans="2:14" x14ac:dyDescent="0.25">
      <c r="B385" s="164">
        <v>353</v>
      </c>
      <c r="C385" s="172">
        <f ca="1">'Data (DefiLlama)'!$H$7*100+_xlfn.NORM.S.INV(RAND())*'Data (DefiLlama)'!$K$7*$C$6</f>
        <v>4.2242084351885474</v>
      </c>
      <c r="D385" s="172">
        <f ca="1">'Data (DefiLlama)'!$H$8*100+_xlfn.NORM.S.INV(RAND())*'Data (DefiLlama)'!$K$8*$C$6</f>
        <v>3.9925807378588627</v>
      </c>
      <c r="E385" s="172">
        <f ca="1">'Data (DefiLlama)'!$H$9*100+_xlfn.NORM.S.INV(RAND())*'Data (DefiLlama)'!$K$9*$C$6</f>
        <v>5.3558215991981681</v>
      </c>
      <c r="F385" s="172">
        <f ca="1">'Data (DefiLlama)'!$H$10*100+_xlfn.NORM.S.INV(RAND())*'Data (DefiLlama)'!$K$10*$C$6</f>
        <v>3.4329566895804318</v>
      </c>
      <c r="G385" s="172">
        <f ca="1">'Data (DefiLlama)'!$H$11*100+_xlfn.NORM.S.INV(RAND())*'Data (DefiLlama)'!$K$11*$C$6</f>
        <v>0.3793222115627739</v>
      </c>
      <c r="H385" s="172">
        <f ca="1">'Data (DefiLlama)'!$H$12*100+_xlfn.NORM.S.INV(RAND())*'Data (DefiLlama)'!$K$12*$C$6</f>
        <v>4.9861658912750819</v>
      </c>
      <c r="I385" s="175">
        <f ca="1">'Data (DefiLlama)'!$H$13*100+_xlfn.NORM.S.INV(RAND())*'Data (DefiLlama)'!$K$13*$C$6</f>
        <v>5.3985433079941725</v>
      </c>
      <c r="J385" s="172">
        <f ca="1">C385*'Allocation - Base'!$H$6+D385*'Allocation - Base'!$H$7+E385*'Allocation - Base'!$H$8+F385*'Allocation - Base'!$H$9+G385*'Allocation - Base'!$H$10+H385*'Allocation - Base'!$H$11+I385*'Allocation - Base'!$H$12</f>
        <v>4.3712541090902226</v>
      </c>
      <c r="K385" s="172">
        <f t="shared" ca="1" si="16"/>
        <v>0</v>
      </c>
      <c r="L385" s="172">
        <f t="shared" ca="1" si="17"/>
        <v>4.271254109090223</v>
      </c>
      <c r="M385" s="172">
        <f t="shared" ca="1" si="18"/>
        <v>4.271254109090223</v>
      </c>
      <c r="N385" s="172"/>
    </row>
    <row r="386" spans="2:14" x14ac:dyDescent="0.25">
      <c r="B386" s="164">
        <v>354</v>
      </c>
      <c r="C386" s="172">
        <f ca="1">'Data (DefiLlama)'!$H$7*100+_xlfn.NORM.S.INV(RAND())*'Data (DefiLlama)'!$K$7*$C$6</f>
        <v>4.3445972230337482</v>
      </c>
      <c r="D386" s="172">
        <f ca="1">'Data (DefiLlama)'!$H$8*100+_xlfn.NORM.S.INV(RAND())*'Data (DefiLlama)'!$K$8*$C$6</f>
        <v>5.1648367394069155</v>
      </c>
      <c r="E386" s="172">
        <f ca="1">'Data (DefiLlama)'!$H$9*100+_xlfn.NORM.S.INV(RAND())*'Data (DefiLlama)'!$K$9*$C$6</f>
        <v>4.3920969303161081</v>
      </c>
      <c r="F386" s="172">
        <f ca="1">'Data (DefiLlama)'!$H$10*100+_xlfn.NORM.S.INV(RAND())*'Data (DefiLlama)'!$K$10*$C$6</f>
        <v>3.69721053371063</v>
      </c>
      <c r="G386" s="172">
        <f ca="1">'Data (DefiLlama)'!$H$11*100+_xlfn.NORM.S.INV(RAND())*'Data (DefiLlama)'!$K$11*$C$6</f>
        <v>-0.17058675234786799</v>
      </c>
      <c r="H386" s="172">
        <f ca="1">'Data (DefiLlama)'!$H$12*100+_xlfn.NORM.S.INV(RAND())*'Data (DefiLlama)'!$K$12*$C$6</f>
        <v>3.8858070353405512</v>
      </c>
      <c r="I386" s="175">
        <f ca="1">'Data (DefiLlama)'!$H$13*100+_xlfn.NORM.S.INV(RAND())*'Data (DefiLlama)'!$K$13*$C$6</f>
        <v>4.7487844735386657</v>
      </c>
      <c r="J386" s="172">
        <f ca="1">C386*'Allocation - Base'!$H$6+D386*'Allocation - Base'!$H$7+E386*'Allocation - Base'!$H$8+F386*'Allocation - Base'!$H$9+G386*'Allocation - Base'!$H$10+H386*'Allocation - Base'!$H$11+I386*'Allocation - Base'!$H$12</f>
        <v>4.266954302024569</v>
      </c>
      <c r="K386" s="172">
        <f t="shared" ca="1" si="16"/>
        <v>0</v>
      </c>
      <c r="L386" s="172">
        <f t="shared" ca="1" si="17"/>
        <v>4.1669543020245694</v>
      </c>
      <c r="M386" s="172">
        <f t="shared" ca="1" si="18"/>
        <v>4.1669543020245694</v>
      </c>
      <c r="N386" s="172"/>
    </row>
    <row r="387" spans="2:14" x14ac:dyDescent="0.25">
      <c r="B387" s="164">
        <v>355</v>
      </c>
      <c r="C387" s="172">
        <f ca="1">'Data (DefiLlama)'!$H$7*100+_xlfn.NORM.S.INV(RAND())*'Data (DefiLlama)'!$K$7*$C$6</f>
        <v>4.1652695594588467</v>
      </c>
      <c r="D387" s="172">
        <f ca="1">'Data (DefiLlama)'!$H$8*100+_xlfn.NORM.S.INV(RAND())*'Data (DefiLlama)'!$K$8*$C$6</f>
        <v>5.2090600805054468</v>
      </c>
      <c r="E387" s="172">
        <f ca="1">'Data (DefiLlama)'!$H$9*100+_xlfn.NORM.S.INV(RAND())*'Data (DefiLlama)'!$K$9*$C$6</f>
        <v>5.318583805343998</v>
      </c>
      <c r="F387" s="172">
        <f ca="1">'Data (DefiLlama)'!$H$10*100+_xlfn.NORM.S.INV(RAND())*'Data (DefiLlama)'!$K$10*$C$6</f>
        <v>2.1965337028307808</v>
      </c>
      <c r="G387" s="172">
        <f ca="1">'Data (DefiLlama)'!$H$11*100+_xlfn.NORM.S.INV(RAND())*'Data (DefiLlama)'!$K$11*$C$6</f>
        <v>1.3639738981134625E-2</v>
      </c>
      <c r="H387" s="172">
        <f ca="1">'Data (DefiLlama)'!$H$12*100+_xlfn.NORM.S.INV(RAND())*'Data (DefiLlama)'!$K$12*$C$6</f>
        <v>5.597571357259433</v>
      </c>
      <c r="I387" s="175">
        <f ca="1">'Data (DefiLlama)'!$H$13*100+_xlfn.NORM.S.INV(RAND())*'Data (DefiLlama)'!$K$13*$C$6</f>
        <v>4.5021439441482265</v>
      </c>
      <c r="J387" s="172">
        <f ca="1">C387*'Allocation - Base'!$H$6+D387*'Allocation - Base'!$H$7+E387*'Allocation - Base'!$H$8+F387*'Allocation - Base'!$H$9+G387*'Allocation - Base'!$H$10+H387*'Allocation - Base'!$H$11+I387*'Allocation - Base'!$H$12</f>
        <v>4.7218095298379863</v>
      </c>
      <c r="K387" s="172">
        <f t="shared" ca="1" si="16"/>
        <v>4.5459966304383093</v>
      </c>
      <c r="L387" s="172">
        <f t="shared" ca="1" si="17"/>
        <v>7.5812899399677391E-2</v>
      </c>
      <c r="M387" s="172">
        <f t="shared" ca="1" si="18"/>
        <v>4.6218095298379867</v>
      </c>
      <c r="N387" s="172"/>
    </row>
    <row r="388" spans="2:14" x14ac:dyDescent="0.25">
      <c r="B388" s="164">
        <v>356</v>
      </c>
      <c r="C388" s="172">
        <f ca="1">'Data (DefiLlama)'!$H$7*100+_xlfn.NORM.S.INV(RAND())*'Data (DefiLlama)'!$K$7*$C$6</f>
        <v>4.3595407324089823</v>
      </c>
      <c r="D388" s="172">
        <f ca="1">'Data (DefiLlama)'!$H$8*100+_xlfn.NORM.S.INV(RAND())*'Data (DefiLlama)'!$K$8*$C$6</f>
        <v>5.693245481237919</v>
      </c>
      <c r="E388" s="172">
        <f ca="1">'Data (DefiLlama)'!$H$9*100+_xlfn.NORM.S.INV(RAND())*'Data (DefiLlama)'!$K$9*$C$6</f>
        <v>4.9599875353151708</v>
      </c>
      <c r="F388" s="172">
        <f ca="1">'Data (DefiLlama)'!$H$10*100+_xlfn.NORM.S.INV(RAND())*'Data (DefiLlama)'!$K$10*$C$6</f>
        <v>3.8205445347892453</v>
      </c>
      <c r="G388" s="172">
        <f ca="1">'Data (DefiLlama)'!$H$11*100+_xlfn.NORM.S.INV(RAND())*'Data (DefiLlama)'!$K$11*$C$6</f>
        <v>-7.0698098767975392E-2</v>
      </c>
      <c r="H388" s="172">
        <f ca="1">'Data (DefiLlama)'!$H$12*100+_xlfn.NORM.S.INV(RAND())*'Data (DefiLlama)'!$K$12*$C$6</f>
        <v>4.6109352864782496</v>
      </c>
      <c r="I388" s="175">
        <f ca="1">'Data (DefiLlama)'!$H$13*100+_xlfn.NORM.S.INV(RAND())*'Data (DefiLlama)'!$K$13*$C$6</f>
        <v>4.2520387253176688</v>
      </c>
      <c r="J388" s="172">
        <f ca="1">C388*'Allocation - Base'!$H$6+D388*'Allocation - Base'!$H$7+E388*'Allocation - Base'!$H$8+F388*'Allocation - Base'!$H$9+G388*'Allocation - Base'!$H$10+H388*'Allocation - Base'!$H$11+I388*'Allocation - Base'!$H$12</f>
        <v>4.6592758618943062</v>
      </c>
      <c r="K388" s="172">
        <f t="shared" ca="1" si="16"/>
        <v>0</v>
      </c>
      <c r="L388" s="172">
        <f t="shared" ca="1" si="17"/>
        <v>4.5592758618943066</v>
      </c>
      <c r="M388" s="172">
        <f t="shared" ca="1" si="18"/>
        <v>4.5592758618943066</v>
      </c>
      <c r="N388" s="172"/>
    </row>
    <row r="389" spans="2:14" x14ac:dyDescent="0.25">
      <c r="B389" s="164">
        <v>357</v>
      </c>
      <c r="C389" s="172">
        <f ca="1">'Data (DefiLlama)'!$H$7*100+_xlfn.NORM.S.INV(RAND())*'Data (DefiLlama)'!$K$7*$C$6</f>
        <v>4.0223491929155717</v>
      </c>
      <c r="D389" s="172">
        <f ca="1">'Data (DefiLlama)'!$H$8*100+_xlfn.NORM.S.INV(RAND())*'Data (DefiLlama)'!$K$8*$C$6</f>
        <v>5.2786896191491168</v>
      </c>
      <c r="E389" s="172">
        <f ca="1">'Data (DefiLlama)'!$H$9*100+_xlfn.NORM.S.INV(RAND())*'Data (DefiLlama)'!$K$9*$C$6</f>
        <v>4.1168685830778697</v>
      </c>
      <c r="F389" s="172">
        <f ca="1">'Data (DefiLlama)'!$H$10*100+_xlfn.NORM.S.INV(RAND())*'Data (DefiLlama)'!$K$10*$C$6</f>
        <v>3.2189290294520854</v>
      </c>
      <c r="G389" s="172">
        <f ca="1">'Data (DefiLlama)'!$H$11*100+_xlfn.NORM.S.INV(RAND())*'Data (DefiLlama)'!$K$11*$C$6</f>
        <v>-6.1804830351903879E-2</v>
      </c>
      <c r="H389" s="172">
        <f ca="1">'Data (DefiLlama)'!$H$12*100+_xlfn.NORM.S.INV(RAND())*'Data (DefiLlama)'!$K$12*$C$6</f>
        <v>4.5833522248390235</v>
      </c>
      <c r="I389" s="175">
        <f ca="1">'Data (DefiLlama)'!$H$13*100+_xlfn.NORM.S.INV(RAND())*'Data (DefiLlama)'!$K$13*$C$6</f>
        <v>5.4884069198794885</v>
      </c>
      <c r="J389" s="172">
        <f ca="1">C389*'Allocation - Base'!$H$6+D389*'Allocation - Base'!$H$7+E389*'Allocation - Base'!$H$8+F389*'Allocation - Base'!$H$9+G389*'Allocation - Base'!$H$10+H389*'Allocation - Base'!$H$11+I389*'Allocation - Base'!$H$12</f>
        <v>4.2400069006396768</v>
      </c>
      <c r="K389" s="172">
        <f t="shared" ca="1" si="16"/>
        <v>0.66218118465702558</v>
      </c>
      <c r="L389" s="172">
        <f t="shared" ca="1" si="17"/>
        <v>3.4778257159826516</v>
      </c>
      <c r="M389" s="172">
        <f t="shared" ca="1" si="18"/>
        <v>4.1400069006396771</v>
      </c>
      <c r="N389" s="172"/>
    </row>
    <row r="390" spans="2:14" x14ac:dyDescent="0.25">
      <c r="B390" s="164">
        <v>358</v>
      </c>
      <c r="C390" s="172">
        <f ca="1">'Data (DefiLlama)'!$H$7*100+_xlfn.NORM.S.INV(RAND())*'Data (DefiLlama)'!$K$7*$C$6</f>
        <v>4.2229146324820643</v>
      </c>
      <c r="D390" s="172">
        <f ca="1">'Data (DefiLlama)'!$H$8*100+_xlfn.NORM.S.INV(RAND())*'Data (DefiLlama)'!$K$8*$C$6</f>
        <v>7.7584895736453552</v>
      </c>
      <c r="E390" s="172">
        <f ca="1">'Data (DefiLlama)'!$H$9*100+_xlfn.NORM.S.INV(RAND())*'Data (DefiLlama)'!$K$9*$C$6</f>
        <v>4.2371659594710938</v>
      </c>
      <c r="F390" s="172">
        <f ca="1">'Data (DefiLlama)'!$H$10*100+_xlfn.NORM.S.INV(RAND())*'Data (DefiLlama)'!$K$10*$C$6</f>
        <v>2.752423498426777</v>
      </c>
      <c r="G390" s="172">
        <f ca="1">'Data (DefiLlama)'!$H$11*100+_xlfn.NORM.S.INV(RAND())*'Data (DefiLlama)'!$K$11*$C$6</f>
        <v>-4.2080025374606735E-2</v>
      </c>
      <c r="H390" s="172">
        <f ca="1">'Data (DefiLlama)'!$H$12*100+_xlfn.NORM.S.INV(RAND())*'Data (DefiLlama)'!$K$12*$C$6</f>
        <v>4.6840477307926376</v>
      </c>
      <c r="I390" s="175">
        <f ca="1">'Data (DefiLlama)'!$H$13*100+_xlfn.NORM.S.INV(RAND())*'Data (DefiLlama)'!$K$13*$C$6</f>
        <v>5.022773029234874</v>
      </c>
      <c r="J390" s="172">
        <f ca="1">C390*'Allocation - Base'!$H$6+D390*'Allocation - Base'!$H$7+E390*'Allocation - Base'!$H$8+F390*'Allocation - Base'!$H$9+G390*'Allocation - Base'!$H$10+H390*'Allocation - Base'!$H$11+I390*'Allocation - Base'!$H$12</f>
        <v>4.9662914313738975</v>
      </c>
      <c r="K390" s="172">
        <f t="shared" ca="1" si="16"/>
        <v>0</v>
      </c>
      <c r="L390" s="172">
        <f t="shared" ca="1" si="17"/>
        <v>4.8662914313738979</v>
      </c>
      <c r="M390" s="172">
        <f t="shared" ca="1" si="18"/>
        <v>4.8662914313738979</v>
      </c>
      <c r="N390" s="172"/>
    </row>
    <row r="391" spans="2:14" x14ac:dyDescent="0.25">
      <c r="B391" s="164">
        <v>359</v>
      </c>
      <c r="C391" s="172">
        <f ca="1">'Data (DefiLlama)'!$H$7*100+_xlfn.NORM.S.INV(RAND())*'Data (DefiLlama)'!$K$7*$C$6</f>
        <v>4.3267372440751135</v>
      </c>
      <c r="D391" s="172">
        <f ca="1">'Data (DefiLlama)'!$H$8*100+_xlfn.NORM.S.INV(RAND())*'Data (DefiLlama)'!$K$8*$C$6</f>
        <v>5.3231547015168275</v>
      </c>
      <c r="E391" s="172">
        <f ca="1">'Data (DefiLlama)'!$H$9*100+_xlfn.NORM.S.INV(RAND())*'Data (DefiLlama)'!$K$9*$C$6</f>
        <v>4.0589515682471911</v>
      </c>
      <c r="F391" s="172">
        <f ca="1">'Data (DefiLlama)'!$H$10*100+_xlfn.NORM.S.INV(RAND())*'Data (DefiLlama)'!$K$10*$C$6</f>
        <v>3.7540217989071984</v>
      </c>
      <c r="G391" s="172">
        <f ca="1">'Data (DefiLlama)'!$H$11*100+_xlfn.NORM.S.INV(RAND())*'Data (DefiLlama)'!$K$11*$C$6</f>
        <v>0.32423182330748263</v>
      </c>
      <c r="H391" s="172">
        <f ca="1">'Data (DefiLlama)'!$H$12*100+_xlfn.NORM.S.INV(RAND())*'Data (DefiLlama)'!$K$12*$C$6</f>
        <v>6.7221285530565353</v>
      </c>
      <c r="I391" s="175">
        <f ca="1">'Data (DefiLlama)'!$H$13*100+_xlfn.NORM.S.INV(RAND())*'Data (DefiLlama)'!$K$13*$C$6</f>
        <v>6.7489267466680172</v>
      </c>
      <c r="J391" s="172">
        <f ca="1">C391*'Allocation - Base'!$H$6+D391*'Allocation - Base'!$H$7+E391*'Allocation - Base'!$H$8+F391*'Allocation - Base'!$H$9+G391*'Allocation - Base'!$H$10+H391*'Allocation - Base'!$H$11+I391*'Allocation - Base'!$H$12</f>
        <v>4.6680786147873929</v>
      </c>
      <c r="K391" s="172">
        <f t="shared" ca="1" si="16"/>
        <v>0</v>
      </c>
      <c r="L391" s="172">
        <f t="shared" ca="1" si="17"/>
        <v>4.5680786147873933</v>
      </c>
      <c r="M391" s="172">
        <f t="shared" ca="1" si="18"/>
        <v>4.5680786147873933</v>
      </c>
      <c r="N391" s="172"/>
    </row>
    <row r="392" spans="2:14" x14ac:dyDescent="0.25">
      <c r="B392" s="164">
        <v>360</v>
      </c>
      <c r="C392" s="172">
        <f ca="1">'Data (DefiLlama)'!$H$7*100+_xlfn.NORM.S.INV(RAND())*'Data (DefiLlama)'!$K$7*$C$6</f>
        <v>4.161488973217681</v>
      </c>
      <c r="D392" s="172">
        <f ca="1">'Data (DefiLlama)'!$H$8*100+_xlfn.NORM.S.INV(RAND())*'Data (DefiLlama)'!$K$8*$C$6</f>
        <v>5.601229035952433</v>
      </c>
      <c r="E392" s="172">
        <f ca="1">'Data (DefiLlama)'!$H$9*100+_xlfn.NORM.S.INV(RAND())*'Data (DefiLlama)'!$K$9*$C$6</f>
        <v>4.3721355189536695</v>
      </c>
      <c r="F392" s="172">
        <f ca="1">'Data (DefiLlama)'!$H$10*100+_xlfn.NORM.S.INV(RAND())*'Data (DefiLlama)'!$K$10*$C$6</f>
        <v>3.8572947551727608</v>
      </c>
      <c r="G392" s="172">
        <f ca="1">'Data (DefiLlama)'!$H$11*100+_xlfn.NORM.S.INV(RAND())*'Data (DefiLlama)'!$K$11*$C$6</f>
        <v>-0.25705458785627522</v>
      </c>
      <c r="H392" s="172">
        <f ca="1">'Data (DefiLlama)'!$H$12*100+_xlfn.NORM.S.INV(RAND())*'Data (DefiLlama)'!$K$12*$C$6</f>
        <v>4.3202109893375447</v>
      </c>
      <c r="I392" s="175">
        <f ca="1">'Data (DefiLlama)'!$H$13*100+_xlfn.NORM.S.INV(RAND())*'Data (DefiLlama)'!$K$13*$C$6</f>
        <v>3.9028937900749936</v>
      </c>
      <c r="J392" s="172">
        <f ca="1">C392*'Allocation - Base'!$H$6+D392*'Allocation - Base'!$H$7+E392*'Allocation - Base'!$H$8+F392*'Allocation - Base'!$H$9+G392*'Allocation - Base'!$H$10+H392*'Allocation - Base'!$H$11+I392*'Allocation - Base'!$H$12</f>
        <v>4.3769667496996476</v>
      </c>
      <c r="K392" s="172">
        <f t="shared" ca="1" si="16"/>
        <v>0</v>
      </c>
      <c r="L392" s="172">
        <f t="shared" ca="1" si="17"/>
        <v>4.276966749699648</v>
      </c>
      <c r="M392" s="172">
        <f t="shared" ca="1" si="18"/>
        <v>4.276966749699648</v>
      </c>
      <c r="N392" s="172"/>
    </row>
    <row r="393" spans="2:14" x14ac:dyDescent="0.25">
      <c r="B393" s="164">
        <v>361</v>
      </c>
      <c r="C393" s="172">
        <f ca="1">'Data (DefiLlama)'!$H$7*100+_xlfn.NORM.S.INV(RAND())*'Data (DefiLlama)'!$K$7*$C$6</f>
        <v>4.3417809360704442</v>
      </c>
      <c r="D393" s="172">
        <f ca="1">'Data (DefiLlama)'!$H$8*100+_xlfn.NORM.S.INV(RAND())*'Data (DefiLlama)'!$K$8*$C$6</f>
        <v>4.880195555073203</v>
      </c>
      <c r="E393" s="172">
        <f ca="1">'Data (DefiLlama)'!$H$9*100+_xlfn.NORM.S.INV(RAND())*'Data (DefiLlama)'!$K$9*$C$6</f>
        <v>4.6933820522677214</v>
      </c>
      <c r="F393" s="172">
        <f ca="1">'Data (DefiLlama)'!$H$10*100+_xlfn.NORM.S.INV(RAND())*'Data (DefiLlama)'!$K$10*$C$6</f>
        <v>2.5709896138038855</v>
      </c>
      <c r="G393" s="172">
        <f ca="1">'Data (DefiLlama)'!$H$11*100+_xlfn.NORM.S.INV(RAND())*'Data (DefiLlama)'!$K$11*$C$6</f>
        <v>-0.5285758264434306</v>
      </c>
      <c r="H393" s="172">
        <f ca="1">'Data (DefiLlama)'!$H$12*100+_xlfn.NORM.S.INV(RAND())*'Data (DefiLlama)'!$K$12*$C$6</f>
        <v>4.8229453255344206</v>
      </c>
      <c r="I393" s="175">
        <f ca="1">'Data (DefiLlama)'!$H$13*100+_xlfn.NORM.S.INV(RAND())*'Data (DefiLlama)'!$K$13*$C$6</f>
        <v>5.6255379997574337</v>
      </c>
      <c r="J393" s="172">
        <f ca="1">C393*'Allocation - Base'!$H$6+D393*'Allocation - Base'!$H$7+E393*'Allocation - Base'!$H$8+F393*'Allocation - Base'!$H$9+G393*'Allocation - Base'!$H$10+H393*'Allocation - Base'!$H$11+I393*'Allocation - Base'!$H$12</f>
        <v>4.3929416901643563</v>
      </c>
      <c r="K393" s="172">
        <f t="shared" ca="1" si="16"/>
        <v>0</v>
      </c>
      <c r="L393" s="172">
        <f t="shared" ca="1" si="17"/>
        <v>4.2929416901643567</v>
      </c>
      <c r="M393" s="172">
        <f t="shared" ca="1" si="18"/>
        <v>4.2929416901643567</v>
      </c>
      <c r="N393" s="172"/>
    </row>
    <row r="394" spans="2:14" x14ac:dyDescent="0.25">
      <c r="B394" s="164">
        <v>362</v>
      </c>
      <c r="C394" s="172">
        <f ca="1">'Data (DefiLlama)'!$H$7*100+_xlfn.NORM.S.INV(RAND())*'Data (DefiLlama)'!$K$7*$C$6</f>
        <v>4.18080764513165</v>
      </c>
      <c r="D394" s="172">
        <f ca="1">'Data (DefiLlama)'!$H$8*100+_xlfn.NORM.S.INV(RAND())*'Data (DefiLlama)'!$K$8*$C$6</f>
        <v>4.7981400463561172</v>
      </c>
      <c r="E394" s="172">
        <f ca="1">'Data (DefiLlama)'!$H$9*100+_xlfn.NORM.S.INV(RAND())*'Data (DefiLlama)'!$K$9*$C$6</f>
        <v>4.5130201971760906</v>
      </c>
      <c r="F394" s="172">
        <f ca="1">'Data (DefiLlama)'!$H$10*100+_xlfn.NORM.S.INV(RAND())*'Data (DefiLlama)'!$K$10*$C$6</f>
        <v>4.1780833101220853</v>
      </c>
      <c r="G394" s="172">
        <f ca="1">'Data (DefiLlama)'!$H$11*100+_xlfn.NORM.S.INV(RAND())*'Data (DefiLlama)'!$K$11*$C$6</f>
        <v>3.7842898498184042E-2</v>
      </c>
      <c r="H394" s="172">
        <f ca="1">'Data (DefiLlama)'!$H$12*100+_xlfn.NORM.S.INV(RAND())*'Data (DefiLlama)'!$K$12*$C$6</f>
        <v>5.2969286882455533</v>
      </c>
      <c r="I394" s="175">
        <f ca="1">'Data (DefiLlama)'!$H$13*100+_xlfn.NORM.S.INV(RAND())*'Data (DefiLlama)'!$K$13*$C$6</f>
        <v>4.5993262144802936</v>
      </c>
      <c r="J394" s="172">
        <f ca="1">C394*'Allocation - Base'!$H$6+D394*'Allocation - Base'!$H$7+E394*'Allocation - Base'!$H$8+F394*'Allocation - Base'!$H$9+G394*'Allocation - Base'!$H$10+H394*'Allocation - Base'!$H$11+I394*'Allocation - Base'!$H$12</f>
        <v>4.3784638025842897</v>
      </c>
      <c r="K394" s="172">
        <f t="shared" ca="1" si="16"/>
        <v>0</v>
      </c>
      <c r="L394" s="172">
        <f t="shared" ca="1" si="17"/>
        <v>4.27846380258429</v>
      </c>
      <c r="M394" s="172">
        <f t="shared" ca="1" si="18"/>
        <v>4.27846380258429</v>
      </c>
      <c r="N394" s="172"/>
    </row>
    <row r="395" spans="2:14" x14ac:dyDescent="0.25">
      <c r="B395" s="164">
        <v>363</v>
      </c>
      <c r="C395" s="172">
        <f ca="1">'Data (DefiLlama)'!$H$7*100+_xlfn.NORM.S.INV(RAND())*'Data (DefiLlama)'!$K$7*$C$6</f>
        <v>4.1653174356803078</v>
      </c>
      <c r="D395" s="172">
        <f ca="1">'Data (DefiLlama)'!$H$8*100+_xlfn.NORM.S.INV(RAND())*'Data (DefiLlama)'!$K$8*$C$6</f>
        <v>4.3425009685787481</v>
      </c>
      <c r="E395" s="172">
        <f ca="1">'Data (DefiLlama)'!$H$9*100+_xlfn.NORM.S.INV(RAND())*'Data (DefiLlama)'!$K$9*$C$6</f>
        <v>3.9075627922906504</v>
      </c>
      <c r="F395" s="172">
        <f ca="1">'Data (DefiLlama)'!$H$10*100+_xlfn.NORM.S.INV(RAND())*'Data (DefiLlama)'!$K$10*$C$6</f>
        <v>3.1965312686926404</v>
      </c>
      <c r="G395" s="172">
        <f ca="1">'Data (DefiLlama)'!$H$11*100+_xlfn.NORM.S.INV(RAND())*'Data (DefiLlama)'!$K$11*$C$6</f>
        <v>0.50472159498330593</v>
      </c>
      <c r="H395" s="172">
        <f ca="1">'Data (DefiLlama)'!$H$12*100+_xlfn.NORM.S.INV(RAND())*'Data (DefiLlama)'!$K$12*$C$6</f>
        <v>5.3153071141493342</v>
      </c>
      <c r="I395" s="175">
        <f ca="1">'Data (DefiLlama)'!$H$13*100+_xlfn.NORM.S.INV(RAND())*'Data (DefiLlama)'!$K$13*$C$6</f>
        <v>5.69208342167917</v>
      </c>
      <c r="J395" s="172">
        <f ca="1">C395*'Allocation - Base'!$H$6+D395*'Allocation - Base'!$H$7+E395*'Allocation - Base'!$H$8+F395*'Allocation - Base'!$H$9+G395*'Allocation - Base'!$H$10+H395*'Allocation - Base'!$H$11+I395*'Allocation - Base'!$H$12</f>
        <v>4.1346433177930075</v>
      </c>
      <c r="K395" s="172">
        <f t="shared" ca="1" si="16"/>
        <v>0</v>
      </c>
      <c r="L395" s="172">
        <f t="shared" ca="1" si="17"/>
        <v>4.0346433177930079</v>
      </c>
      <c r="M395" s="172">
        <f t="shared" ca="1" si="18"/>
        <v>4.0346433177930079</v>
      </c>
      <c r="N395" s="172"/>
    </row>
    <row r="396" spans="2:14" x14ac:dyDescent="0.25">
      <c r="B396" s="164">
        <v>364</v>
      </c>
      <c r="C396" s="172">
        <f ca="1">'Data (DefiLlama)'!$H$7*100+_xlfn.NORM.S.INV(RAND())*'Data (DefiLlama)'!$K$7*$C$6</f>
        <v>4.4601237911165317</v>
      </c>
      <c r="D396" s="172">
        <f ca="1">'Data (DefiLlama)'!$H$8*100+_xlfn.NORM.S.INV(RAND())*'Data (DefiLlama)'!$K$8*$C$6</f>
        <v>5.1928273929612985</v>
      </c>
      <c r="E396" s="172">
        <f ca="1">'Data (DefiLlama)'!$H$9*100+_xlfn.NORM.S.INV(RAND())*'Data (DefiLlama)'!$K$9*$C$6</f>
        <v>4.2965074191243513</v>
      </c>
      <c r="F396" s="172">
        <f ca="1">'Data (DefiLlama)'!$H$10*100+_xlfn.NORM.S.INV(RAND())*'Data (DefiLlama)'!$K$10*$C$6</f>
        <v>3.7352562323536174</v>
      </c>
      <c r="G396" s="172">
        <f ca="1">'Data (DefiLlama)'!$H$11*100+_xlfn.NORM.S.INV(RAND())*'Data (DefiLlama)'!$K$11*$C$6</f>
        <v>0.24694036734363956</v>
      </c>
      <c r="H396" s="172">
        <f ca="1">'Data (DefiLlama)'!$H$12*100+_xlfn.NORM.S.INV(RAND())*'Data (DefiLlama)'!$K$12*$C$6</f>
        <v>4.2197339381148469</v>
      </c>
      <c r="I396" s="175">
        <f ca="1">'Data (DefiLlama)'!$H$13*100+_xlfn.NORM.S.INV(RAND())*'Data (DefiLlama)'!$K$13*$C$6</f>
        <v>5.6604511422999142</v>
      </c>
      <c r="J396" s="172">
        <f ca="1">C396*'Allocation - Base'!$H$6+D396*'Allocation - Base'!$H$7+E396*'Allocation - Base'!$H$8+F396*'Allocation - Base'!$H$9+G396*'Allocation - Base'!$H$10+H396*'Allocation - Base'!$H$11+I396*'Allocation - Base'!$H$12</f>
        <v>4.3556779494407811</v>
      </c>
      <c r="K396" s="172">
        <f t="shared" ca="1" si="16"/>
        <v>0</v>
      </c>
      <c r="L396" s="172">
        <f t="shared" ca="1" si="17"/>
        <v>4.2556779494407815</v>
      </c>
      <c r="M396" s="172">
        <f t="shared" ca="1" si="18"/>
        <v>4.2556779494407815</v>
      </c>
      <c r="N396" s="172"/>
    </row>
    <row r="397" spans="2:14" x14ac:dyDescent="0.25">
      <c r="B397" s="164">
        <v>365</v>
      </c>
      <c r="C397" s="172">
        <f ca="1">'Data (DefiLlama)'!$H$7*100+_xlfn.NORM.S.INV(RAND())*'Data (DefiLlama)'!$K$7*$C$6</f>
        <v>4.17824749276385</v>
      </c>
      <c r="D397" s="172">
        <f ca="1">'Data (DefiLlama)'!$H$8*100+_xlfn.NORM.S.INV(RAND())*'Data (DefiLlama)'!$K$8*$C$6</f>
        <v>5.1109304133604834</v>
      </c>
      <c r="E397" s="172">
        <f ca="1">'Data (DefiLlama)'!$H$9*100+_xlfn.NORM.S.INV(RAND())*'Data (DefiLlama)'!$K$9*$C$6</f>
        <v>4.5858532975435509</v>
      </c>
      <c r="F397" s="172">
        <f ca="1">'Data (DefiLlama)'!$H$10*100+_xlfn.NORM.S.INV(RAND())*'Data (DefiLlama)'!$K$10*$C$6</f>
        <v>2.6043548819910995</v>
      </c>
      <c r="G397" s="172">
        <f ca="1">'Data (DefiLlama)'!$H$11*100+_xlfn.NORM.S.INV(RAND())*'Data (DefiLlama)'!$K$11*$C$6</f>
        <v>1.1173200981760282E-2</v>
      </c>
      <c r="H397" s="172">
        <f ca="1">'Data (DefiLlama)'!$H$12*100+_xlfn.NORM.S.INV(RAND())*'Data (DefiLlama)'!$K$12*$C$6</f>
        <v>5.1808105765888062</v>
      </c>
      <c r="I397" s="175">
        <f ca="1">'Data (DefiLlama)'!$H$13*100+_xlfn.NORM.S.INV(RAND())*'Data (DefiLlama)'!$K$13*$C$6</f>
        <v>5.1786227515423358</v>
      </c>
      <c r="J397" s="172">
        <f ca="1">C397*'Allocation - Base'!$H$6+D397*'Allocation - Base'!$H$7+E397*'Allocation - Base'!$H$8+F397*'Allocation - Base'!$H$9+G397*'Allocation - Base'!$H$10+H397*'Allocation - Base'!$H$11+I397*'Allocation - Base'!$H$12</f>
        <v>4.4553504220925726</v>
      </c>
      <c r="K397" s="172">
        <f t="shared" ca="1" si="16"/>
        <v>0</v>
      </c>
      <c r="L397" s="172">
        <f t="shared" ca="1" si="17"/>
        <v>4.3553504220925729</v>
      </c>
      <c r="M397" s="172">
        <f t="shared" ca="1" si="18"/>
        <v>4.3553504220925729</v>
      </c>
      <c r="N397" s="172"/>
    </row>
    <row r="398" spans="2:14" x14ac:dyDescent="0.25">
      <c r="B398" s="164">
        <v>366</v>
      </c>
      <c r="C398" s="172">
        <f ca="1">'Data (DefiLlama)'!$H$7*100+_xlfn.NORM.S.INV(RAND())*'Data (DefiLlama)'!$K$7*$C$6</f>
        <v>4.564952836852239</v>
      </c>
      <c r="D398" s="172">
        <f ca="1">'Data (DefiLlama)'!$H$8*100+_xlfn.NORM.S.INV(RAND())*'Data (DefiLlama)'!$K$8*$C$6</f>
        <v>6.4756430511632663</v>
      </c>
      <c r="E398" s="172">
        <f ca="1">'Data (DefiLlama)'!$H$9*100+_xlfn.NORM.S.INV(RAND())*'Data (DefiLlama)'!$K$9*$C$6</f>
        <v>4.6868811568915216</v>
      </c>
      <c r="F398" s="172">
        <f ca="1">'Data (DefiLlama)'!$H$10*100+_xlfn.NORM.S.INV(RAND())*'Data (DefiLlama)'!$K$10*$C$6</f>
        <v>3.6255503778774001</v>
      </c>
      <c r="G398" s="172">
        <f ca="1">'Data (DefiLlama)'!$H$11*100+_xlfn.NORM.S.INV(RAND())*'Data (DefiLlama)'!$K$11*$C$6</f>
        <v>0.27979937983337572</v>
      </c>
      <c r="H398" s="172">
        <f ca="1">'Data (DefiLlama)'!$H$12*100+_xlfn.NORM.S.INV(RAND())*'Data (DefiLlama)'!$K$12*$C$6</f>
        <v>5.4591274005957251</v>
      </c>
      <c r="I398" s="175">
        <f ca="1">'Data (DefiLlama)'!$H$13*100+_xlfn.NORM.S.INV(RAND())*'Data (DefiLlama)'!$K$13*$C$6</f>
        <v>6.1610099922297055</v>
      </c>
      <c r="J398" s="172">
        <f ca="1">C398*'Allocation - Base'!$H$6+D398*'Allocation - Base'!$H$7+E398*'Allocation - Base'!$H$8+F398*'Allocation - Base'!$H$9+G398*'Allocation - Base'!$H$10+H398*'Allocation - Base'!$H$11+I398*'Allocation - Base'!$H$12</f>
        <v>4.9929759821503961</v>
      </c>
      <c r="K398" s="172">
        <f t="shared" ca="1" si="16"/>
        <v>1.4518266844378651</v>
      </c>
      <c r="L398" s="172">
        <f t="shared" ca="1" si="17"/>
        <v>3.4411492977125313</v>
      </c>
      <c r="M398" s="172">
        <f t="shared" ca="1" si="18"/>
        <v>4.8929759821503964</v>
      </c>
      <c r="N398" s="172"/>
    </row>
    <row r="399" spans="2:14" x14ac:dyDescent="0.25">
      <c r="B399" s="164">
        <v>367</v>
      </c>
      <c r="C399" s="172">
        <f ca="1">'Data (DefiLlama)'!$H$7*100+_xlfn.NORM.S.INV(RAND())*'Data (DefiLlama)'!$K$7*$C$6</f>
        <v>4.2077238116927358</v>
      </c>
      <c r="D399" s="172">
        <f ca="1">'Data (DefiLlama)'!$H$8*100+_xlfn.NORM.S.INV(RAND())*'Data (DefiLlama)'!$K$8*$C$6</f>
        <v>5.2530385555050039</v>
      </c>
      <c r="E399" s="172">
        <f ca="1">'Data (DefiLlama)'!$H$9*100+_xlfn.NORM.S.INV(RAND())*'Data (DefiLlama)'!$K$9*$C$6</f>
        <v>4.8876805392417664</v>
      </c>
      <c r="F399" s="172">
        <f ca="1">'Data (DefiLlama)'!$H$10*100+_xlfn.NORM.S.INV(RAND())*'Data (DefiLlama)'!$K$10*$C$6</f>
        <v>4.0280201056198246</v>
      </c>
      <c r="G399" s="172">
        <f ca="1">'Data (DefiLlama)'!$H$11*100+_xlfn.NORM.S.INV(RAND())*'Data (DefiLlama)'!$K$11*$C$6</f>
        <v>0.11228626430876271</v>
      </c>
      <c r="H399" s="172">
        <f ca="1">'Data (DefiLlama)'!$H$12*100+_xlfn.NORM.S.INV(RAND())*'Data (DefiLlama)'!$K$12*$C$6</f>
        <v>5.4733857186275499</v>
      </c>
      <c r="I399" s="175">
        <f ca="1">'Data (DefiLlama)'!$H$13*100+_xlfn.NORM.S.INV(RAND())*'Data (DefiLlama)'!$K$13*$C$6</f>
        <v>5.1966779310173665</v>
      </c>
      <c r="J399" s="172">
        <f ca="1">C399*'Allocation - Base'!$H$6+D399*'Allocation - Base'!$H$7+E399*'Allocation - Base'!$H$8+F399*'Allocation - Base'!$H$9+G399*'Allocation - Base'!$H$10+H399*'Allocation - Base'!$H$11+I399*'Allocation - Base'!$H$12</f>
        <v>4.6241190882040835</v>
      </c>
      <c r="K399" s="172">
        <f t="shared" ca="1" si="16"/>
        <v>0.72079361102085227</v>
      </c>
      <c r="L399" s="172">
        <f t="shared" ca="1" si="17"/>
        <v>3.8033254771832317</v>
      </c>
      <c r="M399" s="172">
        <f t="shared" ca="1" si="18"/>
        <v>4.5241190882040838</v>
      </c>
      <c r="N399" s="172"/>
    </row>
    <row r="400" spans="2:14" x14ac:dyDescent="0.25">
      <c r="B400" s="164">
        <v>368</v>
      </c>
      <c r="C400" s="172">
        <f ca="1">'Data (DefiLlama)'!$H$7*100+_xlfn.NORM.S.INV(RAND())*'Data (DefiLlama)'!$K$7*$C$6</f>
        <v>4.1912772090956327</v>
      </c>
      <c r="D400" s="172">
        <f ca="1">'Data (DefiLlama)'!$H$8*100+_xlfn.NORM.S.INV(RAND())*'Data (DefiLlama)'!$K$8*$C$6</f>
        <v>5.3102183271119561</v>
      </c>
      <c r="E400" s="172">
        <f ca="1">'Data (DefiLlama)'!$H$9*100+_xlfn.NORM.S.INV(RAND())*'Data (DefiLlama)'!$K$9*$C$6</f>
        <v>4.0595985507570722</v>
      </c>
      <c r="F400" s="172">
        <f ca="1">'Data (DefiLlama)'!$H$10*100+_xlfn.NORM.S.INV(RAND())*'Data (DefiLlama)'!$K$10*$C$6</f>
        <v>3.3290666972031722</v>
      </c>
      <c r="G400" s="172">
        <f ca="1">'Data (DefiLlama)'!$H$11*100+_xlfn.NORM.S.INV(RAND())*'Data (DefiLlama)'!$K$11*$C$6</f>
        <v>-0.32064047524138434</v>
      </c>
      <c r="H400" s="172">
        <f ca="1">'Data (DefiLlama)'!$H$12*100+_xlfn.NORM.S.INV(RAND())*'Data (DefiLlama)'!$K$12*$C$6</f>
        <v>5.2745505302406777</v>
      </c>
      <c r="I400" s="175">
        <f ca="1">'Data (DefiLlama)'!$H$13*100+_xlfn.NORM.S.INV(RAND())*'Data (DefiLlama)'!$K$13*$C$6</f>
        <v>4.4364314962845324</v>
      </c>
      <c r="J400" s="172">
        <f ca="1">C400*'Allocation - Base'!$H$6+D400*'Allocation - Base'!$H$7+E400*'Allocation - Base'!$H$8+F400*'Allocation - Base'!$H$9+G400*'Allocation - Base'!$H$10+H400*'Allocation - Base'!$H$11+I400*'Allocation - Base'!$H$12</f>
        <v>4.374987937969979</v>
      </c>
      <c r="K400" s="172">
        <f t="shared" ca="1" si="16"/>
        <v>0</v>
      </c>
      <c r="L400" s="172">
        <f t="shared" ca="1" si="17"/>
        <v>4.2749879379699793</v>
      </c>
      <c r="M400" s="172">
        <f t="shared" ca="1" si="18"/>
        <v>4.2749879379699793</v>
      </c>
      <c r="N400" s="172"/>
    </row>
    <row r="401" spans="2:14" x14ac:dyDescent="0.25">
      <c r="B401" s="164">
        <v>369</v>
      </c>
      <c r="C401" s="172">
        <f ca="1">'Data (DefiLlama)'!$H$7*100+_xlfn.NORM.S.INV(RAND())*'Data (DefiLlama)'!$K$7*$C$6</f>
        <v>4.1978198262076081</v>
      </c>
      <c r="D401" s="172">
        <f ca="1">'Data (DefiLlama)'!$H$8*100+_xlfn.NORM.S.INV(RAND())*'Data (DefiLlama)'!$K$8*$C$6</f>
        <v>6.8887097934064396</v>
      </c>
      <c r="E401" s="172">
        <f ca="1">'Data (DefiLlama)'!$H$9*100+_xlfn.NORM.S.INV(RAND())*'Data (DefiLlama)'!$K$9*$C$6</f>
        <v>4.178420278144225</v>
      </c>
      <c r="F401" s="172">
        <f ca="1">'Data (DefiLlama)'!$H$10*100+_xlfn.NORM.S.INV(RAND())*'Data (DefiLlama)'!$K$10*$C$6</f>
        <v>3.4353016956215856</v>
      </c>
      <c r="G401" s="172">
        <f ca="1">'Data (DefiLlama)'!$H$11*100+_xlfn.NORM.S.INV(RAND())*'Data (DefiLlama)'!$K$11*$C$6</f>
        <v>-0.34186666286730272</v>
      </c>
      <c r="H401" s="172">
        <f ca="1">'Data (DefiLlama)'!$H$12*100+_xlfn.NORM.S.INV(RAND())*'Data (DefiLlama)'!$K$12*$C$6</f>
        <v>5.0530570255279912</v>
      </c>
      <c r="I401" s="175">
        <f ca="1">'Data (DefiLlama)'!$H$13*100+_xlfn.NORM.S.INV(RAND())*'Data (DefiLlama)'!$K$13*$C$6</f>
        <v>5.7346025969367114</v>
      </c>
      <c r="J401" s="172">
        <f ca="1">C401*'Allocation - Base'!$H$6+D401*'Allocation - Base'!$H$7+E401*'Allocation - Base'!$H$8+F401*'Allocation - Base'!$H$9+G401*'Allocation - Base'!$H$10+H401*'Allocation - Base'!$H$11+I401*'Allocation - Base'!$H$12</f>
        <v>4.7669936864357823</v>
      </c>
      <c r="K401" s="172">
        <f t="shared" ca="1" si="16"/>
        <v>0</v>
      </c>
      <c r="L401" s="172">
        <f t="shared" ca="1" si="17"/>
        <v>4.6669936864357826</v>
      </c>
      <c r="M401" s="172">
        <f t="shared" ca="1" si="18"/>
        <v>4.6669936864357826</v>
      </c>
      <c r="N401" s="172"/>
    </row>
    <row r="402" spans="2:14" x14ac:dyDescent="0.25">
      <c r="B402" s="164">
        <v>370</v>
      </c>
      <c r="C402" s="172">
        <f ca="1">'Data (DefiLlama)'!$H$7*100+_xlfn.NORM.S.INV(RAND())*'Data (DefiLlama)'!$K$7*$C$6</f>
        <v>4.1930476250389956</v>
      </c>
      <c r="D402" s="172">
        <f ca="1">'Data (DefiLlama)'!$H$8*100+_xlfn.NORM.S.INV(RAND())*'Data (DefiLlama)'!$K$8*$C$6</f>
        <v>5.2728506377250586</v>
      </c>
      <c r="E402" s="172">
        <f ca="1">'Data (DefiLlama)'!$H$9*100+_xlfn.NORM.S.INV(RAND())*'Data (DefiLlama)'!$K$9*$C$6</f>
        <v>4.2446441742841587</v>
      </c>
      <c r="F402" s="172">
        <f ca="1">'Data (DefiLlama)'!$H$10*100+_xlfn.NORM.S.INV(RAND())*'Data (DefiLlama)'!$K$10*$C$6</f>
        <v>3.3899867381753657</v>
      </c>
      <c r="G402" s="172">
        <f ca="1">'Data (DefiLlama)'!$H$11*100+_xlfn.NORM.S.INV(RAND())*'Data (DefiLlama)'!$K$11*$C$6</f>
        <v>0.22466938401020442</v>
      </c>
      <c r="H402" s="172">
        <f ca="1">'Data (DefiLlama)'!$H$12*100+_xlfn.NORM.S.INV(RAND())*'Data (DefiLlama)'!$K$12*$C$6</f>
        <v>5.5889680890084898</v>
      </c>
      <c r="I402" s="175">
        <f ca="1">'Data (DefiLlama)'!$H$13*100+_xlfn.NORM.S.INV(RAND())*'Data (DefiLlama)'!$K$13*$C$6</f>
        <v>5.0719315284523869</v>
      </c>
      <c r="J402" s="172">
        <f ca="1">C402*'Allocation - Base'!$H$6+D402*'Allocation - Base'!$H$7+E402*'Allocation - Base'!$H$8+F402*'Allocation - Base'!$H$9+G402*'Allocation - Base'!$H$10+H402*'Allocation - Base'!$H$11+I402*'Allocation - Base'!$H$12</f>
        <v>4.4868666730657871</v>
      </c>
      <c r="K402" s="172">
        <f t="shared" ca="1" si="16"/>
        <v>0</v>
      </c>
      <c r="L402" s="172">
        <f t="shared" ca="1" si="17"/>
        <v>4.3868666730657875</v>
      </c>
      <c r="M402" s="172">
        <f t="shared" ca="1" si="18"/>
        <v>4.3868666730657875</v>
      </c>
      <c r="N402" s="172"/>
    </row>
    <row r="403" spans="2:14" x14ac:dyDescent="0.25">
      <c r="B403" s="164">
        <v>371</v>
      </c>
      <c r="C403" s="172">
        <f ca="1">'Data (DefiLlama)'!$H$7*100+_xlfn.NORM.S.INV(RAND())*'Data (DefiLlama)'!$K$7*$C$6</f>
        <v>3.9637670617532792</v>
      </c>
      <c r="D403" s="172">
        <f ca="1">'Data (DefiLlama)'!$H$8*100+_xlfn.NORM.S.INV(RAND())*'Data (DefiLlama)'!$K$8*$C$6</f>
        <v>5.0923722076298432</v>
      </c>
      <c r="E403" s="172">
        <f ca="1">'Data (DefiLlama)'!$H$9*100+_xlfn.NORM.S.INV(RAND())*'Data (DefiLlama)'!$K$9*$C$6</f>
        <v>4.2114503407822106</v>
      </c>
      <c r="F403" s="172">
        <f ca="1">'Data (DefiLlama)'!$H$10*100+_xlfn.NORM.S.INV(RAND())*'Data (DefiLlama)'!$K$10*$C$6</f>
        <v>3.0055385971087971</v>
      </c>
      <c r="G403" s="172">
        <f ca="1">'Data (DefiLlama)'!$H$11*100+_xlfn.NORM.S.INV(RAND())*'Data (DefiLlama)'!$K$11*$C$6</f>
        <v>-0.56329570250628602</v>
      </c>
      <c r="H403" s="172">
        <f ca="1">'Data (DefiLlama)'!$H$12*100+_xlfn.NORM.S.INV(RAND())*'Data (DefiLlama)'!$K$12*$C$6</f>
        <v>5.381113522950729</v>
      </c>
      <c r="I403" s="175">
        <f ca="1">'Data (DefiLlama)'!$H$13*100+_xlfn.NORM.S.INV(RAND())*'Data (DefiLlama)'!$K$13*$C$6</f>
        <v>5.5339683153492558</v>
      </c>
      <c r="J403" s="172">
        <f ca="1">C403*'Allocation - Base'!$H$6+D403*'Allocation - Base'!$H$7+E403*'Allocation - Base'!$H$8+F403*'Allocation - Base'!$H$9+G403*'Allocation - Base'!$H$10+H403*'Allocation - Base'!$H$11+I403*'Allocation - Base'!$H$12</f>
        <v>4.2940879989462921</v>
      </c>
      <c r="K403" s="172">
        <f t="shared" ca="1" si="16"/>
        <v>0</v>
      </c>
      <c r="L403" s="172">
        <f t="shared" ca="1" si="17"/>
        <v>4.1940879989462925</v>
      </c>
      <c r="M403" s="172">
        <f t="shared" ca="1" si="18"/>
        <v>4.1940879989462925</v>
      </c>
      <c r="N403" s="172"/>
    </row>
    <row r="404" spans="2:14" x14ac:dyDescent="0.25">
      <c r="B404" s="164">
        <v>372</v>
      </c>
      <c r="C404" s="172">
        <f ca="1">'Data (DefiLlama)'!$H$7*100+_xlfn.NORM.S.INV(RAND())*'Data (DefiLlama)'!$K$7*$C$6</f>
        <v>3.9607612782037536</v>
      </c>
      <c r="D404" s="172">
        <f ca="1">'Data (DefiLlama)'!$H$8*100+_xlfn.NORM.S.INV(RAND())*'Data (DefiLlama)'!$K$8*$C$6</f>
        <v>4.3387954489113332</v>
      </c>
      <c r="E404" s="172">
        <f ca="1">'Data (DefiLlama)'!$H$9*100+_xlfn.NORM.S.INV(RAND())*'Data (DefiLlama)'!$K$9*$C$6</f>
        <v>3.471783155119275</v>
      </c>
      <c r="F404" s="172">
        <f ca="1">'Data (DefiLlama)'!$H$10*100+_xlfn.NORM.S.INV(RAND())*'Data (DefiLlama)'!$K$10*$C$6</f>
        <v>3.4921547612427117</v>
      </c>
      <c r="G404" s="172">
        <f ca="1">'Data (DefiLlama)'!$H$11*100+_xlfn.NORM.S.INV(RAND())*'Data (DefiLlama)'!$K$11*$C$6</f>
        <v>0.12992683972731761</v>
      </c>
      <c r="H404" s="172">
        <f ca="1">'Data (DefiLlama)'!$H$12*100+_xlfn.NORM.S.INV(RAND())*'Data (DefiLlama)'!$K$12*$C$6</f>
        <v>4.4236626069045286</v>
      </c>
      <c r="I404" s="175">
        <f ca="1">'Data (DefiLlama)'!$H$13*100+_xlfn.NORM.S.INV(RAND())*'Data (DefiLlama)'!$K$13*$C$6</f>
        <v>6.3309747876243465</v>
      </c>
      <c r="J404" s="172">
        <f ca="1">C404*'Allocation - Base'!$H$6+D404*'Allocation - Base'!$H$7+E404*'Allocation - Base'!$H$8+F404*'Allocation - Base'!$H$9+G404*'Allocation - Base'!$H$10+H404*'Allocation - Base'!$H$11+I404*'Allocation - Base'!$H$12</f>
        <v>3.8109187674908229</v>
      </c>
      <c r="K404" s="172">
        <f t="shared" ca="1" si="16"/>
        <v>0</v>
      </c>
      <c r="L404" s="172">
        <f t="shared" ca="1" si="17"/>
        <v>3.7109187674908228</v>
      </c>
      <c r="M404" s="172">
        <f t="shared" ca="1" si="18"/>
        <v>3.7109187674908228</v>
      </c>
      <c r="N404" s="172"/>
    </row>
    <row r="405" spans="2:14" x14ac:dyDescent="0.25">
      <c r="B405" s="164">
        <v>373</v>
      </c>
      <c r="C405" s="172">
        <f ca="1">'Data (DefiLlama)'!$H$7*100+_xlfn.NORM.S.INV(RAND())*'Data (DefiLlama)'!$K$7*$C$6</f>
        <v>4.2725577507394501</v>
      </c>
      <c r="D405" s="172">
        <f ca="1">'Data (DefiLlama)'!$H$8*100+_xlfn.NORM.S.INV(RAND())*'Data (DefiLlama)'!$K$8*$C$6</f>
        <v>4.0373385751006818</v>
      </c>
      <c r="E405" s="172">
        <f ca="1">'Data (DefiLlama)'!$H$9*100+_xlfn.NORM.S.INV(RAND())*'Data (DefiLlama)'!$K$9*$C$6</f>
        <v>4.6610155269834133</v>
      </c>
      <c r="F405" s="172">
        <f ca="1">'Data (DefiLlama)'!$H$10*100+_xlfn.NORM.S.INV(RAND())*'Data (DefiLlama)'!$K$10*$C$6</f>
        <v>3.1781872169803749</v>
      </c>
      <c r="G405" s="172">
        <f ca="1">'Data (DefiLlama)'!$H$11*100+_xlfn.NORM.S.INV(RAND())*'Data (DefiLlama)'!$K$11*$C$6</f>
        <v>0.35501971951414385</v>
      </c>
      <c r="H405" s="172">
        <f ca="1">'Data (DefiLlama)'!$H$12*100+_xlfn.NORM.S.INV(RAND())*'Data (DefiLlama)'!$K$12*$C$6</f>
        <v>4.6962491031487303</v>
      </c>
      <c r="I405" s="175">
        <f ca="1">'Data (DefiLlama)'!$H$13*100+_xlfn.NORM.S.INV(RAND())*'Data (DefiLlama)'!$K$13*$C$6</f>
        <v>5.181679984486502</v>
      </c>
      <c r="J405" s="172">
        <f ca="1">C405*'Allocation - Base'!$H$6+D405*'Allocation - Base'!$H$7+E405*'Allocation - Base'!$H$8+F405*'Allocation - Base'!$H$9+G405*'Allocation - Base'!$H$10+H405*'Allocation - Base'!$H$11+I405*'Allocation - Base'!$H$12</f>
        <v>4.1785442021908752</v>
      </c>
      <c r="K405" s="172">
        <f t="shared" ca="1" si="16"/>
        <v>0</v>
      </c>
      <c r="L405" s="172">
        <f t="shared" ca="1" si="17"/>
        <v>4.0785442021908755</v>
      </c>
      <c r="M405" s="172">
        <f t="shared" ca="1" si="18"/>
        <v>4.0785442021908755</v>
      </c>
      <c r="N405" s="172"/>
    </row>
    <row r="406" spans="2:14" x14ac:dyDescent="0.25">
      <c r="B406" s="164">
        <v>374</v>
      </c>
      <c r="C406" s="172">
        <f ca="1">'Data (DefiLlama)'!$H$7*100+_xlfn.NORM.S.INV(RAND())*'Data (DefiLlama)'!$K$7*$C$6</f>
        <v>4.5402385302567669</v>
      </c>
      <c r="D406" s="172">
        <f ca="1">'Data (DefiLlama)'!$H$8*100+_xlfn.NORM.S.INV(RAND())*'Data (DefiLlama)'!$K$8*$C$6</f>
        <v>6.7325453298638234</v>
      </c>
      <c r="E406" s="172">
        <f ca="1">'Data (DefiLlama)'!$H$9*100+_xlfn.NORM.S.INV(RAND())*'Data (DefiLlama)'!$K$9*$C$6</f>
        <v>4.9444321188016778</v>
      </c>
      <c r="F406" s="172">
        <f ca="1">'Data (DefiLlama)'!$H$10*100+_xlfn.NORM.S.INV(RAND())*'Data (DefiLlama)'!$K$10*$C$6</f>
        <v>3.4275067040626457</v>
      </c>
      <c r="G406" s="172">
        <f ca="1">'Data (DefiLlama)'!$H$11*100+_xlfn.NORM.S.INV(RAND())*'Data (DefiLlama)'!$K$11*$C$6</f>
        <v>0.46531613544245815</v>
      </c>
      <c r="H406" s="172">
        <f ca="1">'Data (DefiLlama)'!$H$12*100+_xlfn.NORM.S.INV(RAND())*'Data (DefiLlama)'!$K$12*$C$6</f>
        <v>6.1076167881218471</v>
      </c>
      <c r="I406" s="175">
        <f ca="1">'Data (DefiLlama)'!$H$13*100+_xlfn.NORM.S.INV(RAND())*'Data (DefiLlama)'!$K$13*$C$6</f>
        <v>4.2618634923697316</v>
      </c>
      <c r="J406" s="172">
        <f ca="1">C406*'Allocation - Base'!$H$6+D406*'Allocation - Base'!$H$7+E406*'Allocation - Base'!$H$8+F406*'Allocation - Base'!$H$9+G406*'Allocation - Base'!$H$10+H406*'Allocation - Base'!$H$11+I406*'Allocation - Base'!$H$12</f>
        <v>5.2207242462338055</v>
      </c>
      <c r="K406" s="172">
        <f t="shared" ca="1" si="16"/>
        <v>0.64950579487545501</v>
      </c>
      <c r="L406" s="172">
        <f t="shared" ca="1" si="17"/>
        <v>4.4712184513583511</v>
      </c>
      <c r="M406" s="172">
        <f t="shared" ca="1" si="18"/>
        <v>5.1207242462338058</v>
      </c>
      <c r="N406" s="172"/>
    </row>
    <row r="407" spans="2:14" x14ac:dyDescent="0.25">
      <c r="B407" s="164">
        <v>375</v>
      </c>
      <c r="C407" s="172">
        <f ca="1">'Data (DefiLlama)'!$H$7*100+_xlfn.NORM.S.INV(RAND())*'Data (DefiLlama)'!$K$7*$C$6</f>
        <v>4.1387021744950729</v>
      </c>
      <c r="D407" s="172">
        <f ca="1">'Data (DefiLlama)'!$H$8*100+_xlfn.NORM.S.INV(RAND())*'Data (DefiLlama)'!$K$8*$C$6</f>
        <v>5.6527853271631683</v>
      </c>
      <c r="E407" s="172">
        <f ca="1">'Data (DefiLlama)'!$H$9*100+_xlfn.NORM.S.INV(RAND())*'Data (DefiLlama)'!$K$9*$C$6</f>
        <v>4.1955559516213841</v>
      </c>
      <c r="F407" s="172">
        <f ca="1">'Data (DefiLlama)'!$H$10*100+_xlfn.NORM.S.INV(RAND())*'Data (DefiLlama)'!$K$10*$C$6</f>
        <v>4.2218059937254786</v>
      </c>
      <c r="G407" s="172">
        <f ca="1">'Data (DefiLlama)'!$H$11*100+_xlfn.NORM.S.INV(RAND())*'Data (DefiLlama)'!$K$11*$C$6</f>
        <v>-0.2149108169876022</v>
      </c>
      <c r="H407" s="172">
        <f ca="1">'Data (DefiLlama)'!$H$12*100+_xlfn.NORM.S.INV(RAND())*'Data (DefiLlama)'!$K$12*$C$6</f>
        <v>4.6995896017278422</v>
      </c>
      <c r="I407" s="175">
        <f ca="1">'Data (DefiLlama)'!$H$13*100+_xlfn.NORM.S.INV(RAND())*'Data (DefiLlama)'!$K$13*$C$6</f>
        <v>3.1286807984585621</v>
      </c>
      <c r="J407" s="172">
        <f ca="1">C407*'Allocation - Base'!$H$6+D407*'Allocation - Base'!$H$7+E407*'Allocation - Base'!$H$8+F407*'Allocation - Base'!$H$9+G407*'Allocation - Base'!$H$10+H407*'Allocation - Base'!$H$11+I407*'Allocation - Base'!$H$12</f>
        <v>4.3978888714544562</v>
      </c>
      <c r="K407" s="172">
        <f t="shared" ca="1" si="16"/>
        <v>7.075221572792703</v>
      </c>
      <c r="L407" s="172">
        <f t="shared" ca="1" si="17"/>
        <v>-2.7773327013382465</v>
      </c>
      <c r="M407" s="172">
        <f t="shared" ca="1" si="18"/>
        <v>4.2978888714544565</v>
      </c>
      <c r="N407" s="172"/>
    </row>
    <row r="408" spans="2:14" x14ac:dyDescent="0.25">
      <c r="B408" s="164">
        <v>376</v>
      </c>
      <c r="C408" s="172">
        <f ca="1">'Data (DefiLlama)'!$H$7*100+_xlfn.NORM.S.INV(RAND())*'Data (DefiLlama)'!$K$7*$C$6</f>
        <v>4.158515943227072</v>
      </c>
      <c r="D408" s="172">
        <f ca="1">'Data (DefiLlama)'!$H$8*100+_xlfn.NORM.S.INV(RAND())*'Data (DefiLlama)'!$K$8*$C$6</f>
        <v>5.7146039622529887</v>
      </c>
      <c r="E408" s="172">
        <f ca="1">'Data (DefiLlama)'!$H$9*100+_xlfn.NORM.S.INV(RAND())*'Data (DefiLlama)'!$K$9*$C$6</f>
        <v>4.8550804475988851</v>
      </c>
      <c r="F408" s="172">
        <f ca="1">'Data (DefiLlama)'!$H$10*100+_xlfn.NORM.S.INV(RAND())*'Data (DefiLlama)'!$K$10*$C$6</f>
        <v>4.2834138175770029</v>
      </c>
      <c r="G408" s="172">
        <f ca="1">'Data (DefiLlama)'!$H$11*100+_xlfn.NORM.S.INV(RAND())*'Data (DefiLlama)'!$K$11*$C$6</f>
        <v>-0.216491789017733</v>
      </c>
      <c r="H408" s="172">
        <f ca="1">'Data (DefiLlama)'!$H$12*100+_xlfn.NORM.S.INV(RAND())*'Data (DefiLlama)'!$K$12*$C$6</f>
        <v>5.779595395345809</v>
      </c>
      <c r="I408" s="175">
        <f ca="1">'Data (DefiLlama)'!$H$13*100+_xlfn.NORM.S.INV(RAND())*'Data (DefiLlama)'!$K$13*$C$6</f>
        <v>4.6426828415246</v>
      </c>
      <c r="J408" s="172">
        <f ca="1">C408*'Allocation - Base'!$H$6+D408*'Allocation - Base'!$H$7+E408*'Allocation - Base'!$H$8+F408*'Allocation - Base'!$H$9+G408*'Allocation - Base'!$H$10+H408*'Allocation - Base'!$H$11+I408*'Allocation - Base'!$H$12</f>
        <v>4.7460906052820748</v>
      </c>
      <c r="K408" s="172">
        <f t="shared" ca="1" si="16"/>
        <v>1.5499134944041162</v>
      </c>
      <c r="L408" s="172">
        <f t="shared" ca="1" si="17"/>
        <v>3.0961771108779592</v>
      </c>
      <c r="M408" s="172">
        <f t="shared" ca="1" si="18"/>
        <v>4.6460906052820752</v>
      </c>
      <c r="N408" s="172"/>
    </row>
    <row r="409" spans="2:14" x14ac:dyDescent="0.25">
      <c r="B409" s="164">
        <v>377</v>
      </c>
      <c r="C409" s="172">
        <f ca="1">'Data (DefiLlama)'!$H$7*100+_xlfn.NORM.S.INV(RAND())*'Data (DefiLlama)'!$K$7*$C$6</f>
        <v>4.0715057051440624</v>
      </c>
      <c r="D409" s="172">
        <f ca="1">'Data (DefiLlama)'!$H$8*100+_xlfn.NORM.S.INV(RAND())*'Data (DefiLlama)'!$K$8*$C$6</f>
        <v>6.0590392244254314</v>
      </c>
      <c r="E409" s="172">
        <f ca="1">'Data (DefiLlama)'!$H$9*100+_xlfn.NORM.S.INV(RAND())*'Data (DefiLlama)'!$K$9*$C$6</f>
        <v>4.3687482818747752</v>
      </c>
      <c r="F409" s="172">
        <f ca="1">'Data (DefiLlama)'!$H$10*100+_xlfn.NORM.S.INV(RAND())*'Data (DefiLlama)'!$K$10*$C$6</f>
        <v>3.3988809991457671</v>
      </c>
      <c r="G409" s="172">
        <f ca="1">'Data (DefiLlama)'!$H$11*100+_xlfn.NORM.S.INV(RAND())*'Data (DefiLlama)'!$K$11*$C$6</f>
        <v>0.30316370977164647</v>
      </c>
      <c r="H409" s="172">
        <f ca="1">'Data (DefiLlama)'!$H$12*100+_xlfn.NORM.S.INV(RAND())*'Data (DefiLlama)'!$K$12*$C$6</f>
        <v>4.6291202198993364</v>
      </c>
      <c r="I409" s="175">
        <f ca="1">'Data (DefiLlama)'!$H$13*100+_xlfn.NORM.S.INV(RAND())*'Data (DefiLlama)'!$K$13*$C$6</f>
        <v>5.8683987020694746</v>
      </c>
      <c r="J409" s="172">
        <f ca="1">C409*'Allocation - Base'!$H$6+D409*'Allocation - Base'!$H$7+E409*'Allocation - Base'!$H$8+F409*'Allocation - Base'!$H$9+G409*'Allocation - Base'!$H$10+H409*'Allocation - Base'!$H$11+I409*'Allocation - Base'!$H$12</f>
        <v>4.5379248065917537</v>
      </c>
      <c r="K409" s="172">
        <f t="shared" ca="1" si="16"/>
        <v>5.3238073303192195</v>
      </c>
      <c r="L409" s="172">
        <f t="shared" ca="1" si="17"/>
        <v>-0.88588252372746545</v>
      </c>
      <c r="M409" s="172">
        <f t="shared" ca="1" si="18"/>
        <v>4.437924806591754</v>
      </c>
      <c r="N409" s="172"/>
    </row>
    <row r="410" spans="2:14" x14ac:dyDescent="0.25">
      <c r="B410" s="164">
        <v>378</v>
      </c>
      <c r="C410" s="172">
        <f ca="1">'Data (DefiLlama)'!$H$7*100+_xlfn.NORM.S.INV(RAND())*'Data (DefiLlama)'!$K$7*$C$6</f>
        <v>4.4525934274014016</v>
      </c>
      <c r="D410" s="172">
        <f ca="1">'Data (DefiLlama)'!$H$8*100+_xlfn.NORM.S.INV(RAND())*'Data (DefiLlama)'!$K$8*$C$6</f>
        <v>5.7117182048970534</v>
      </c>
      <c r="E410" s="172">
        <f ca="1">'Data (DefiLlama)'!$H$9*100+_xlfn.NORM.S.INV(RAND())*'Data (DefiLlama)'!$K$9*$C$6</f>
        <v>3.3773039289059499</v>
      </c>
      <c r="F410" s="172">
        <f ca="1">'Data (DefiLlama)'!$H$10*100+_xlfn.NORM.S.INV(RAND())*'Data (DefiLlama)'!$K$10*$C$6</f>
        <v>3.3640314268282281</v>
      </c>
      <c r="G410" s="172">
        <f ca="1">'Data (DefiLlama)'!$H$11*100+_xlfn.NORM.S.INV(RAND())*'Data (DefiLlama)'!$K$11*$C$6</f>
        <v>6.8191499896334135E-2</v>
      </c>
      <c r="H410" s="172">
        <f ca="1">'Data (DefiLlama)'!$H$12*100+_xlfn.NORM.S.INV(RAND())*'Data (DefiLlama)'!$K$12*$C$6</f>
        <v>5.0778157030405637</v>
      </c>
      <c r="I410" s="175">
        <f ca="1">'Data (DefiLlama)'!$H$13*100+_xlfn.NORM.S.INV(RAND())*'Data (DefiLlama)'!$K$13*$C$6</f>
        <v>4.5846365119315893</v>
      </c>
      <c r="J410" s="172">
        <f ca="1">C410*'Allocation - Base'!$H$6+D410*'Allocation - Base'!$H$7+E410*'Allocation - Base'!$H$8+F410*'Allocation - Base'!$H$9+G410*'Allocation - Base'!$H$10+H410*'Allocation - Base'!$H$11+I410*'Allocation - Base'!$H$12</f>
        <v>4.3731154921220723</v>
      </c>
      <c r="K410" s="172">
        <f t="shared" ca="1" si="16"/>
        <v>0.70843992036286663</v>
      </c>
      <c r="L410" s="172">
        <f t="shared" ca="1" si="17"/>
        <v>3.564675571759206</v>
      </c>
      <c r="M410" s="172">
        <f t="shared" ca="1" si="18"/>
        <v>4.2731154921220726</v>
      </c>
      <c r="N410" s="172"/>
    </row>
    <row r="411" spans="2:14" x14ac:dyDescent="0.25">
      <c r="B411" s="164">
        <v>379</v>
      </c>
      <c r="C411" s="172">
        <f ca="1">'Data (DefiLlama)'!$H$7*100+_xlfn.NORM.S.INV(RAND())*'Data (DefiLlama)'!$K$7*$C$6</f>
        <v>4.2858027535688965</v>
      </c>
      <c r="D411" s="172">
        <f ca="1">'Data (DefiLlama)'!$H$8*100+_xlfn.NORM.S.INV(RAND())*'Data (DefiLlama)'!$K$8*$C$6</f>
        <v>4.9040726692035745</v>
      </c>
      <c r="E411" s="172">
        <f ca="1">'Data (DefiLlama)'!$H$9*100+_xlfn.NORM.S.INV(RAND())*'Data (DefiLlama)'!$K$9*$C$6</f>
        <v>4.4390066099058929</v>
      </c>
      <c r="F411" s="172">
        <f ca="1">'Data (DefiLlama)'!$H$10*100+_xlfn.NORM.S.INV(RAND())*'Data (DefiLlama)'!$K$10*$C$6</f>
        <v>3.7585435434613612</v>
      </c>
      <c r="G411" s="172">
        <f ca="1">'Data (DefiLlama)'!$H$11*100+_xlfn.NORM.S.INV(RAND())*'Data (DefiLlama)'!$K$11*$C$6</f>
        <v>-0.2365503311126895</v>
      </c>
      <c r="H411" s="172">
        <f ca="1">'Data (DefiLlama)'!$H$12*100+_xlfn.NORM.S.INV(RAND())*'Data (DefiLlama)'!$K$12*$C$6</f>
        <v>4.4418654506290736</v>
      </c>
      <c r="I411" s="175">
        <f ca="1">'Data (DefiLlama)'!$H$13*100+_xlfn.NORM.S.INV(RAND())*'Data (DefiLlama)'!$K$13*$C$6</f>
        <v>4.1335541877571274</v>
      </c>
      <c r="J411" s="172">
        <f ca="1">C411*'Allocation - Base'!$H$6+D411*'Allocation - Base'!$H$7+E411*'Allocation - Base'!$H$8+F411*'Allocation - Base'!$H$9+G411*'Allocation - Base'!$H$10+H411*'Allocation - Base'!$H$11+I411*'Allocation - Base'!$H$12</f>
        <v>4.2759629468867617</v>
      </c>
      <c r="K411" s="172">
        <f t="shared" ca="1" si="16"/>
        <v>0</v>
      </c>
      <c r="L411" s="172">
        <f t="shared" ca="1" si="17"/>
        <v>4.1759629468867621</v>
      </c>
      <c r="M411" s="172">
        <f t="shared" ca="1" si="18"/>
        <v>4.1759629468867621</v>
      </c>
      <c r="N411" s="172"/>
    </row>
    <row r="412" spans="2:14" x14ac:dyDescent="0.25">
      <c r="B412" s="164">
        <v>380</v>
      </c>
      <c r="C412" s="172">
        <f ca="1">'Data (DefiLlama)'!$H$7*100+_xlfn.NORM.S.INV(RAND())*'Data (DefiLlama)'!$K$7*$C$6</f>
        <v>4.3405512569913265</v>
      </c>
      <c r="D412" s="172">
        <f ca="1">'Data (DefiLlama)'!$H$8*100+_xlfn.NORM.S.INV(RAND())*'Data (DefiLlama)'!$K$8*$C$6</f>
        <v>5.0751968464928758</v>
      </c>
      <c r="E412" s="172">
        <f ca="1">'Data (DefiLlama)'!$H$9*100+_xlfn.NORM.S.INV(RAND())*'Data (DefiLlama)'!$K$9*$C$6</f>
        <v>4.616104954370984</v>
      </c>
      <c r="F412" s="172">
        <f ca="1">'Data (DefiLlama)'!$H$10*100+_xlfn.NORM.S.INV(RAND())*'Data (DefiLlama)'!$K$10*$C$6</f>
        <v>2.9831573031822844</v>
      </c>
      <c r="G412" s="172">
        <f ca="1">'Data (DefiLlama)'!$H$11*100+_xlfn.NORM.S.INV(RAND())*'Data (DefiLlama)'!$K$11*$C$6</f>
        <v>7.6875766901866857E-2</v>
      </c>
      <c r="H412" s="172">
        <f ca="1">'Data (DefiLlama)'!$H$12*100+_xlfn.NORM.S.INV(RAND())*'Data (DefiLlama)'!$K$12*$C$6</f>
        <v>4.2457449608844788</v>
      </c>
      <c r="I412" s="175">
        <f ca="1">'Data (DefiLlama)'!$H$13*100+_xlfn.NORM.S.INV(RAND())*'Data (DefiLlama)'!$K$13*$C$6</f>
        <v>6.1121940571306421</v>
      </c>
      <c r="J412" s="172">
        <f ca="1">C412*'Allocation - Base'!$H$6+D412*'Allocation - Base'!$H$7+E412*'Allocation - Base'!$H$8+F412*'Allocation - Base'!$H$9+G412*'Allocation - Base'!$H$10+H412*'Allocation - Base'!$H$11+I412*'Allocation - Base'!$H$12</f>
        <v>4.3656963597911282</v>
      </c>
      <c r="K412" s="172">
        <f t="shared" ca="1" si="16"/>
        <v>0</v>
      </c>
      <c r="L412" s="172">
        <f t="shared" ca="1" si="17"/>
        <v>4.2656963597911286</v>
      </c>
      <c r="M412" s="172">
        <f t="shared" ca="1" si="18"/>
        <v>4.2656963597911286</v>
      </c>
      <c r="N412" s="172"/>
    </row>
    <row r="413" spans="2:14" x14ac:dyDescent="0.25">
      <c r="B413" s="164">
        <v>381</v>
      </c>
      <c r="C413" s="172">
        <f ca="1">'Data (DefiLlama)'!$H$7*100+_xlfn.NORM.S.INV(RAND())*'Data (DefiLlama)'!$K$7*$C$6</f>
        <v>4.3508415727464405</v>
      </c>
      <c r="D413" s="172">
        <f ca="1">'Data (DefiLlama)'!$H$8*100+_xlfn.NORM.S.INV(RAND())*'Data (DefiLlama)'!$K$8*$C$6</f>
        <v>6.1794488160327337</v>
      </c>
      <c r="E413" s="172">
        <f ca="1">'Data (DefiLlama)'!$H$9*100+_xlfn.NORM.S.INV(RAND())*'Data (DefiLlama)'!$K$9*$C$6</f>
        <v>3.654037356085674</v>
      </c>
      <c r="F413" s="172">
        <f ca="1">'Data (DefiLlama)'!$H$10*100+_xlfn.NORM.S.INV(RAND())*'Data (DefiLlama)'!$K$10*$C$6</f>
        <v>3.5373968157027997</v>
      </c>
      <c r="G413" s="172">
        <f ca="1">'Data (DefiLlama)'!$H$11*100+_xlfn.NORM.S.INV(RAND())*'Data (DefiLlama)'!$K$11*$C$6</f>
        <v>-5.9831473269293327E-2</v>
      </c>
      <c r="H413" s="172">
        <f ca="1">'Data (DefiLlama)'!$H$12*100+_xlfn.NORM.S.INV(RAND())*'Data (DefiLlama)'!$K$12*$C$6</f>
        <v>6.3964201416423041</v>
      </c>
      <c r="I413" s="175">
        <f ca="1">'Data (DefiLlama)'!$H$13*100+_xlfn.NORM.S.INV(RAND())*'Data (DefiLlama)'!$K$13*$C$6</f>
        <v>2.9046854588149742</v>
      </c>
      <c r="J413" s="172">
        <f ca="1">C413*'Allocation - Base'!$H$6+D413*'Allocation - Base'!$H$7+E413*'Allocation - Base'!$H$8+F413*'Allocation - Base'!$H$9+G413*'Allocation - Base'!$H$10+H413*'Allocation - Base'!$H$11+I413*'Allocation - Base'!$H$12</f>
        <v>4.7200954624364151</v>
      </c>
      <c r="K413" s="172">
        <f t="shared" ca="1" si="16"/>
        <v>0</v>
      </c>
      <c r="L413" s="172">
        <f t="shared" ca="1" si="17"/>
        <v>4.6200954624364154</v>
      </c>
      <c r="M413" s="172">
        <f t="shared" ca="1" si="18"/>
        <v>4.6200954624364154</v>
      </c>
      <c r="N413" s="172"/>
    </row>
    <row r="414" spans="2:14" x14ac:dyDescent="0.25">
      <c r="B414" s="164">
        <v>382</v>
      </c>
      <c r="C414" s="172">
        <f ca="1">'Data (DefiLlama)'!$H$7*100+_xlfn.NORM.S.INV(RAND())*'Data (DefiLlama)'!$K$7*$C$6</f>
        <v>4.1031427221304639</v>
      </c>
      <c r="D414" s="172">
        <f ca="1">'Data (DefiLlama)'!$H$8*100+_xlfn.NORM.S.INV(RAND())*'Data (DefiLlama)'!$K$8*$C$6</f>
        <v>5.024225646894048</v>
      </c>
      <c r="E414" s="172">
        <f ca="1">'Data (DefiLlama)'!$H$9*100+_xlfn.NORM.S.INV(RAND())*'Data (DefiLlama)'!$K$9*$C$6</f>
        <v>4.6333783196065434</v>
      </c>
      <c r="F414" s="172">
        <f ca="1">'Data (DefiLlama)'!$H$10*100+_xlfn.NORM.S.INV(RAND())*'Data (DefiLlama)'!$K$10*$C$6</f>
        <v>4.1714703082037774</v>
      </c>
      <c r="G414" s="172">
        <f ca="1">'Data (DefiLlama)'!$H$11*100+_xlfn.NORM.S.INV(RAND())*'Data (DefiLlama)'!$K$11*$C$6</f>
        <v>-0.34707313022806641</v>
      </c>
      <c r="H414" s="172">
        <f ca="1">'Data (DefiLlama)'!$H$12*100+_xlfn.NORM.S.INV(RAND())*'Data (DefiLlama)'!$K$12*$C$6</f>
        <v>5.9500380307775043</v>
      </c>
      <c r="I414" s="175">
        <f ca="1">'Data (DefiLlama)'!$H$13*100+_xlfn.NORM.S.INV(RAND())*'Data (DefiLlama)'!$K$13*$C$6</f>
        <v>5.7503236729208025</v>
      </c>
      <c r="J414" s="172">
        <f ca="1">C414*'Allocation - Base'!$H$6+D414*'Allocation - Base'!$H$7+E414*'Allocation - Base'!$H$8+F414*'Allocation - Base'!$H$9+G414*'Allocation - Base'!$H$10+H414*'Allocation - Base'!$H$11+I414*'Allocation - Base'!$H$12</f>
        <v>4.520495856369509</v>
      </c>
      <c r="K414" s="172">
        <f t="shared" ca="1" si="16"/>
        <v>0</v>
      </c>
      <c r="L414" s="172">
        <f t="shared" ca="1" si="17"/>
        <v>4.4204958563695094</v>
      </c>
      <c r="M414" s="172">
        <f t="shared" ca="1" si="18"/>
        <v>4.4204958563695094</v>
      </c>
      <c r="N414" s="172"/>
    </row>
    <row r="415" spans="2:14" x14ac:dyDescent="0.25">
      <c r="B415" s="164">
        <v>383</v>
      </c>
      <c r="C415" s="172">
        <f ca="1">'Data (DefiLlama)'!$H$7*100+_xlfn.NORM.S.INV(RAND())*'Data (DefiLlama)'!$K$7*$C$6</f>
        <v>4.1799760752100745</v>
      </c>
      <c r="D415" s="172">
        <f ca="1">'Data (DefiLlama)'!$H$8*100+_xlfn.NORM.S.INV(RAND())*'Data (DefiLlama)'!$K$8*$C$6</f>
        <v>4.1858408171015435</v>
      </c>
      <c r="E415" s="172">
        <f ca="1">'Data (DefiLlama)'!$H$9*100+_xlfn.NORM.S.INV(RAND())*'Data (DefiLlama)'!$K$9*$C$6</f>
        <v>5.5196857219070745</v>
      </c>
      <c r="F415" s="172">
        <f ca="1">'Data (DefiLlama)'!$H$10*100+_xlfn.NORM.S.INV(RAND())*'Data (DefiLlama)'!$K$10*$C$6</f>
        <v>3.6286467713594446</v>
      </c>
      <c r="G415" s="172">
        <f ca="1">'Data (DefiLlama)'!$H$11*100+_xlfn.NORM.S.INV(RAND())*'Data (DefiLlama)'!$K$11*$C$6</f>
        <v>0.52999778303296774</v>
      </c>
      <c r="H415" s="172">
        <f ca="1">'Data (DefiLlama)'!$H$12*100+_xlfn.NORM.S.INV(RAND())*'Data (DefiLlama)'!$K$12*$C$6</f>
        <v>3.5541757399210883</v>
      </c>
      <c r="I415" s="175">
        <f ca="1">'Data (DefiLlama)'!$H$13*100+_xlfn.NORM.S.INV(RAND())*'Data (DefiLlama)'!$K$13*$C$6</f>
        <v>6.9642758517555654</v>
      </c>
      <c r="J415" s="172">
        <f ca="1">C415*'Allocation - Base'!$H$6+D415*'Allocation - Base'!$H$7+E415*'Allocation - Base'!$H$8+F415*'Allocation - Base'!$H$9+G415*'Allocation - Base'!$H$10+H415*'Allocation - Base'!$H$11+I415*'Allocation - Base'!$H$12</f>
        <v>4.2400007074549881</v>
      </c>
      <c r="K415" s="172">
        <f t="shared" ca="1" si="16"/>
        <v>0.2502662779979174</v>
      </c>
      <c r="L415" s="172">
        <f t="shared" ca="1" si="17"/>
        <v>3.889734429457071</v>
      </c>
      <c r="M415" s="172">
        <f t="shared" ca="1" si="18"/>
        <v>4.1400007074549885</v>
      </c>
      <c r="N415" s="172"/>
    </row>
    <row r="416" spans="2:14" x14ac:dyDescent="0.25">
      <c r="B416" s="164">
        <v>384</v>
      </c>
      <c r="C416" s="172">
        <f ca="1">'Data (DefiLlama)'!$H$7*100+_xlfn.NORM.S.INV(RAND())*'Data (DefiLlama)'!$K$7*$C$6</f>
        <v>3.9737216460909122</v>
      </c>
      <c r="D416" s="172">
        <f ca="1">'Data (DefiLlama)'!$H$8*100+_xlfn.NORM.S.INV(RAND())*'Data (DefiLlama)'!$K$8*$C$6</f>
        <v>6.1659930275921706</v>
      </c>
      <c r="E416" s="172">
        <f ca="1">'Data (DefiLlama)'!$H$9*100+_xlfn.NORM.S.INV(RAND())*'Data (DefiLlama)'!$K$9*$C$6</f>
        <v>4.8480364461648806</v>
      </c>
      <c r="F416" s="172">
        <f ca="1">'Data (DefiLlama)'!$H$10*100+_xlfn.NORM.S.INV(RAND())*'Data (DefiLlama)'!$K$10*$C$6</f>
        <v>3.6043062903947569</v>
      </c>
      <c r="G416" s="172">
        <f ca="1">'Data (DefiLlama)'!$H$11*100+_xlfn.NORM.S.INV(RAND())*'Data (DefiLlama)'!$K$11*$C$6</f>
        <v>0.59808997899051175</v>
      </c>
      <c r="H416" s="172">
        <f ca="1">'Data (DefiLlama)'!$H$12*100+_xlfn.NORM.S.INV(RAND())*'Data (DefiLlama)'!$K$12*$C$6</f>
        <v>4.2498848587842746</v>
      </c>
      <c r="I416" s="175">
        <f ca="1">'Data (DefiLlama)'!$H$13*100+_xlfn.NORM.S.INV(RAND())*'Data (DefiLlama)'!$K$13*$C$6</f>
        <v>7.1456134897804553</v>
      </c>
      <c r="J416" s="172">
        <f ca="1">C416*'Allocation - Base'!$H$6+D416*'Allocation - Base'!$H$7+E416*'Allocation - Base'!$H$8+F416*'Allocation - Base'!$H$9+G416*'Allocation - Base'!$H$10+H416*'Allocation - Base'!$H$11+I416*'Allocation - Base'!$H$12</f>
        <v>4.6130110900337034</v>
      </c>
      <c r="K416" s="172">
        <f t="shared" ca="1" si="16"/>
        <v>11.340783435516977</v>
      </c>
      <c r="L416" s="172">
        <f t="shared" ca="1" si="17"/>
        <v>-6.8277723454832735</v>
      </c>
      <c r="M416" s="172">
        <f t="shared" ca="1" si="18"/>
        <v>4.5130110900337037</v>
      </c>
      <c r="N416" s="172"/>
    </row>
    <row r="417" spans="2:14" x14ac:dyDescent="0.25">
      <c r="B417" s="164">
        <v>385</v>
      </c>
      <c r="C417" s="172">
        <f ca="1">'Data (DefiLlama)'!$H$7*100+_xlfn.NORM.S.INV(RAND())*'Data (DefiLlama)'!$K$7*$C$6</f>
        <v>4.1713231893723659</v>
      </c>
      <c r="D417" s="172">
        <f ca="1">'Data (DefiLlama)'!$H$8*100+_xlfn.NORM.S.INV(RAND())*'Data (DefiLlama)'!$K$8*$C$6</f>
        <v>4.6930985620376973</v>
      </c>
      <c r="E417" s="172">
        <f ca="1">'Data (DefiLlama)'!$H$9*100+_xlfn.NORM.S.INV(RAND())*'Data (DefiLlama)'!$K$9*$C$6</f>
        <v>4.0712899612418942</v>
      </c>
      <c r="F417" s="172">
        <f ca="1">'Data (DefiLlama)'!$H$10*100+_xlfn.NORM.S.INV(RAND())*'Data (DefiLlama)'!$K$10*$C$6</f>
        <v>3.9122160780184867</v>
      </c>
      <c r="G417" s="172">
        <f ca="1">'Data (DefiLlama)'!$H$11*100+_xlfn.NORM.S.INV(RAND())*'Data (DefiLlama)'!$K$11*$C$6</f>
        <v>4.2878567071565107E-2</v>
      </c>
      <c r="H417" s="172">
        <f ca="1">'Data (DefiLlama)'!$H$12*100+_xlfn.NORM.S.INV(RAND())*'Data (DefiLlama)'!$K$12*$C$6</f>
        <v>4.3645664244931481</v>
      </c>
      <c r="I417" s="175">
        <f ca="1">'Data (DefiLlama)'!$H$13*100+_xlfn.NORM.S.INV(RAND())*'Data (DefiLlama)'!$K$13*$C$6</f>
        <v>5.0539534499824281</v>
      </c>
      <c r="J417" s="172">
        <f ca="1">C417*'Allocation - Base'!$H$6+D417*'Allocation - Base'!$H$7+E417*'Allocation - Base'!$H$8+F417*'Allocation - Base'!$H$9+G417*'Allocation - Base'!$H$10+H417*'Allocation - Base'!$H$11+I417*'Allocation - Base'!$H$12</f>
        <v>4.0993229796591582</v>
      </c>
      <c r="K417" s="172">
        <f t="shared" ref="K417:K480" ca="1" si="19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417" s="172">
        <f t="shared" ref="L417:L480" ca="1" si="20">J417-$C$7*100-K417</f>
        <v>3.9993229796591581</v>
      </c>
      <c r="M417" s="172">
        <f t="shared" ref="M417:M480" ca="1" si="21">J417-$C$7*100</f>
        <v>3.9993229796591581</v>
      </c>
      <c r="N417" s="172"/>
    </row>
    <row r="418" spans="2:14" x14ac:dyDescent="0.25">
      <c r="B418" s="164">
        <v>386</v>
      </c>
      <c r="C418" s="172">
        <f ca="1">'Data (DefiLlama)'!$H$7*100+_xlfn.NORM.S.INV(RAND())*'Data (DefiLlama)'!$K$7*$C$6</f>
        <v>4.5664927075188988</v>
      </c>
      <c r="D418" s="172">
        <f ca="1">'Data (DefiLlama)'!$H$8*100+_xlfn.NORM.S.INV(RAND())*'Data (DefiLlama)'!$K$8*$C$6</f>
        <v>4.7054224925436134</v>
      </c>
      <c r="E418" s="172">
        <f ca="1">'Data (DefiLlama)'!$H$9*100+_xlfn.NORM.S.INV(RAND())*'Data (DefiLlama)'!$K$9*$C$6</f>
        <v>3.8663751784238385</v>
      </c>
      <c r="F418" s="172">
        <f ca="1">'Data (DefiLlama)'!$H$10*100+_xlfn.NORM.S.INV(RAND())*'Data (DefiLlama)'!$K$10*$C$6</f>
        <v>3.0328354647294469</v>
      </c>
      <c r="G418" s="172">
        <f ca="1">'Data (DefiLlama)'!$H$11*100+_xlfn.NORM.S.INV(RAND())*'Data (DefiLlama)'!$K$11*$C$6</f>
        <v>0.71639751943528229</v>
      </c>
      <c r="H418" s="172">
        <f ca="1">'Data (DefiLlama)'!$H$12*100+_xlfn.NORM.S.INV(RAND())*'Data (DefiLlama)'!$K$12*$C$6</f>
        <v>5.2585465890892724</v>
      </c>
      <c r="I418" s="175">
        <f ca="1">'Data (DefiLlama)'!$H$13*100+_xlfn.NORM.S.INV(RAND())*'Data (DefiLlama)'!$K$13*$C$6</f>
        <v>3.9759685896027941</v>
      </c>
      <c r="J418" s="172">
        <f ca="1">C418*'Allocation - Base'!$H$6+D418*'Allocation - Base'!$H$7+E418*'Allocation - Base'!$H$8+F418*'Allocation - Base'!$H$9+G418*'Allocation - Base'!$H$10+H418*'Allocation - Base'!$H$11+I418*'Allocation - Base'!$H$12</f>
        <v>4.3374990943326877</v>
      </c>
      <c r="K418" s="172">
        <f t="shared" ca="1" si="19"/>
        <v>0</v>
      </c>
      <c r="L418" s="172">
        <f t="shared" ca="1" si="20"/>
        <v>4.237499094332688</v>
      </c>
      <c r="M418" s="172">
        <f t="shared" ca="1" si="21"/>
        <v>4.237499094332688</v>
      </c>
      <c r="N418" s="172"/>
    </row>
    <row r="419" spans="2:14" x14ac:dyDescent="0.25">
      <c r="B419" s="164">
        <v>387</v>
      </c>
      <c r="C419" s="172">
        <f ca="1">'Data (DefiLlama)'!$H$7*100+_xlfn.NORM.S.INV(RAND())*'Data (DefiLlama)'!$K$7*$C$6</f>
        <v>4.1367916056078329</v>
      </c>
      <c r="D419" s="172">
        <f ca="1">'Data (DefiLlama)'!$H$8*100+_xlfn.NORM.S.INV(RAND())*'Data (DefiLlama)'!$K$8*$C$6</f>
        <v>5.0097424364122762</v>
      </c>
      <c r="E419" s="172">
        <f ca="1">'Data (DefiLlama)'!$H$9*100+_xlfn.NORM.S.INV(RAND())*'Data (DefiLlama)'!$K$9*$C$6</f>
        <v>4.5959481049144673</v>
      </c>
      <c r="F419" s="172">
        <f ca="1">'Data (DefiLlama)'!$H$10*100+_xlfn.NORM.S.INV(RAND())*'Data (DefiLlama)'!$K$10*$C$6</f>
        <v>3.137470792011551</v>
      </c>
      <c r="G419" s="172">
        <f ca="1">'Data (DefiLlama)'!$H$11*100+_xlfn.NORM.S.INV(RAND())*'Data (DefiLlama)'!$K$11*$C$6</f>
        <v>-0.45718909960670362</v>
      </c>
      <c r="H419" s="172">
        <f ca="1">'Data (DefiLlama)'!$H$12*100+_xlfn.NORM.S.INV(RAND())*'Data (DefiLlama)'!$K$12*$C$6</f>
        <v>5.0674605550518255</v>
      </c>
      <c r="I419" s="175">
        <f ca="1">'Data (DefiLlama)'!$H$13*100+_xlfn.NORM.S.INV(RAND())*'Data (DefiLlama)'!$K$13*$C$6</f>
        <v>4.5006318585930902</v>
      </c>
      <c r="J419" s="172">
        <f ca="1">C419*'Allocation - Base'!$H$6+D419*'Allocation - Base'!$H$7+E419*'Allocation - Base'!$H$8+F419*'Allocation - Base'!$H$9+G419*'Allocation - Base'!$H$10+H419*'Allocation - Base'!$H$11+I419*'Allocation - Base'!$H$12</f>
        <v>4.3797197452914745</v>
      </c>
      <c r="K419" s="172">
        <f t="shared" ca="1" si="19"/>
        <v>0</v>
      </c>
      <c r="L419" s="172">
        <f t="shared" ca="1" si="20"/>
        <v>4.2797197452914748</v>
      </c>
      <c r="M419" s="172">
        <f t="shared" ca="1" si="21"/>
        <v>4.2797197452914748</v>
      </c>
      <c r="N419" s="172"/>
    </row>
    <row r="420" spans="2:14" x14ac:dyDescent="0.25">
      <c r="B420" s="164">
        <v>388</v>
      </c>
      <c r="C420" s="172">
        <f ca="1">'Data (DefiLlama)'!$H$7*100+_xlfn.NORM.S.INV(RAND())*'Data (DefiLlama)'!$K$7*$C$6</f>
        <v>4.6687807840413553</v>
      </c>
      <c r="D420" s="172">
        <f ca="1">'Data (DefiLlama)'!$H$8*100+_xlfn.NORM.S.INV(RAND())*'Data (DefiLlama)'!$K$8*$C$6</f>
        <v>6.084221807869282</v>
      </c>
      <c r="E420" s="172">
        <f ca="1">'Data (DefiLlama)'!$H$9*100+_xlfn.NORM.S.INV(RAND())*'Data (DefiLlama)'!$K$9*$C$6</f>
        <v>4.9136912297729527</v>
      </c>
      <c r="F420" s="172">
        <f ca="1">'Data (DefiLlama)'!$H$10*100+_xlfn.NORM.S.INV(RAND())*'Data (DefiLlama)'!$K$10*$C$6</f>
        <v>3.2640368207145105</v>
      </c>
      <c r="G420" s="172">
        <f ca="1">'Data (DefiLlama)'!$H$11*100+_xlfn.NORM.S.INV(RAND())*'Data (DefiLlama)'!$K$11*$C$6</f>
        <v>-0.32471842884840713</v>
      </c>
      <c r="H420" s="172">
        <f ca="1">'Data (DefiLlama)'!$H$12*100+_xlfn.NORM.S.INV(RAND())*'Data (DefiLlama)'!$K$12*$C$6</f>
        <v>5.8263352881016175</v>
      </c>
      <c r="I420" s="175">
        <f ca="1">'Data (DefiLlama)'!$H$13*100+_xlfn.NORM.S.INV(RAND())*'Data (DefiLlama)'!$K$13*$C$6</f>
        <v>5.819367251654926</v>
      </c>
      <c r="J420" s="172">
        <f ca="1">C420*'Allocation - Base'!$H$6+D420*'Allocation - Base'!$H$7+E420*'Allocation - Base'!$H$8+F420*'Allocation - Base'!$H$9+G420*'Allocation - Base'!$H$10+H420*'Allocation - Base'!$H$11+I420*'Allocation - Base'!$H$12</f>
        <v>5.0078268663957877</v>
      </c>
      <c r="K420" s="172">
        <f t="shared" ca="1" si="19"/>
        <v>0</v>
      </c>
      <c r="L420" s="172">
        <f t="shared" ca="1" si="20"/>
        <v>4.907826866395788</v>
      </c>
      <c r="M420" s="172">
        <f t="shared" ca="1" si="21"/>
        <v>4.907826866395788</v>
      </c>
      <c r="N420" s="172"/>
    </row>
    <row r="421" spans="2:14" x14ac:dyDescent="0.25">
      <c r="B421" s="164">
        <v>389</v>
      </c>
      <c r="C421" s="172">
        <f ca="1">'Data (DefiLlama)'!$H$7*100+_xlfn.NORM.S.INV(RAND())*'Data (DefiLlama)'!$K$7*$C$6</f>
        <v>4.2226337732641159</v>
      </c>
      <c r="D421" s="172">
        <f ca="1">'Data (DefiLlama)'!$H$8*100+_xlfn.NORM.S.INV(RAND())*'Data (DefiLlama)'!$K$8*$C$6</f>
        <v>4.8339456073368989</v>
      </c>
      <c r="E421" s="172">
        <f ca="1">'Data (DefiLlama)'!$H$9*100+_xlfn.NORM.S.INV(RAND())*'Data (DefiLlama)'!$K$9*$C$6</f>
        <v>4.2803442061007573</v>
      </c>
      <c r="F421" s="172">
        <f ca="1">'Data (DefiLlama)'!$H$10*100+_xlfn.NORM.S.INV(RAND())*'Data (DefiLlama)'!$K$10*$C$6</f>
        <v>3.1768176825526604</v>
      </c>
      <c r="G421" s="172">
        <f ca="1">'Data (DefiLlama)'!$H$11*100+_xlfn.NORM.S.INV(RAND())*'Data (DefiLlama)'!$K$11*$C$6</f>
        <v>0.17993892813406262</v>
      </c>
      <c r="H421" s="172">
        <f ca="1">'Data (DefiLlama)'!$H$12*100+_xlfn.NORM.S.INV(RAND())*'Data (DefiLlama)'!$K$12*$C$6</f>
        <v>4.0793401432832059</v>
      </c>
      <c r="I421" s="175">
        <f ca="1">'Data (DefiLlama)'!$H$13*100+_xlfn.NORM.S.INV(RAND())*'Data (DefiLlama)'!$K$13*$C$6</f>
        <v>8.0824864121011295</v>
      </c>
      <c r="J421" s="172">
        <f ca="1">C421*'Allocation - Base'!$H$6+D421*'Allocation - Base'!$H$7+E421*'Allocation - Base'!$H$8+F421*'Allocation - Base'!$H$9+G421*'Allocation - Base'!$H$10+H421*'Allocation - Base'!$H$11+I421*'Allocation - Base'!$H$12</f>
        <v>4.1662605532378327</v>
      </c>
      <c r="K421" s="172">
        <f t="shared" ca="1" si="19"/>
        <v>0</v>
      </c>
      <c r="L421" s="172">
        <f t="shared" ca="1" si="20"/>
        <v>4.0662605532378331</v>
      </c>
      <c r="M421" s="172">
        <f t="shared" ca="1" si="21"/>
        <v>4.0662605532378331</v>
      </c>
      <c r="N421" s="172"/>
    </row>
    <row r="422" spans="2:14" x14ac:dyDescent="0.25">
      <c r="B422" s="164">
        <v>390</v>
      </c>
      <c r="C422" s="172">
        <f ca="1">'Data (DefiLlama)'!$H$7*100+_xlfn.NORM.S.INV(RAND())*'Data (DefiLlama)'!$K$7*$C$6</f>
        <v>4.4268798244748719</v>
      </c>
      <c r="D422" s="172">
        <f ca="1">'Data (DefiLlama)'!$H$8*100+_xlfn.NORM.S.INV(RAND())*'Data (DefiLlama)'!$K$8*$C$6</f>
        <v>3.8881438372943036</v>
      </c>
      <c r="E422" s="172">
        <f ca="1">'Data (DefiLlama)'!$H$9*100+_xlfn.NORM.S.INV(RAND())*'Data (DefiLlama)'!$K$9*$C$6</f>
        <v>3.0004113645890937</v>
      </c>
      <c r="F422" s="172">
        <f ca="1">'Data (DefiLlama)'!$H$10*100+_xlfn.NORM.S.INV(RAND())*'Data (DefiLlama)'!$K$10*$C$6</f>
        <v>3.2935023649033344</v>
      </c>
      <c r="G422" s="172">
        <f ca="1">'Data (DefiLlama)'!$H$11*100+_xlfn.NORM.S.INV(RAND())*'Data (DefiLlama)'!$K$11*$C$6</f>
        <v>6.5999754116194784E-2</v>
      </c>
      <c r="H422" s="172">
        <f ca="1">'Data (DefiLlama)'!$H$12*100+_xlfn.NORM.S.INV(RAND())*'Data (DefiLlama)'!$K$12*$C$6</f>
        <v>5.1403311072584739</v>
      </c>
      <c r="I422" s="175">
        <f ca="1">'Data (DefiLlama)'!$H$13*100+_xlfn.NORM.S.INV(RAND())*'Data (DefiLlama)'!$K$13*$C$6</f>
        <v>6.445621742140065</v>
      </c>
      <c r="J422" s="172">
        <f ca="1">C422*'Allocation - Base'!$H$6+D422*'Allocation - Base'!$H$7+E422*'Allocation - Base'!$H$8+F422*'Allocation - Base'!$H$9+G422*'Allocation - Base'!$H$10+H422*'Allocation - Base'!$H$11+I422*'Allocation - Base'!$H$12</f>
        <v>3.824552401607892</v>
      </c>
      <c r="K422" s="172">
        <f t="shared" ca="1" si="19"/>
        <v>0</v>
      </c>
      <c r="L422" s="172">
        <f t="shared" ca="1" si="20"/>
        <v>3.7245524016078919</v>
      </c>
      <c r="M422" s="172">
        <f t="shared" ca="1" si="21"/>
        <v>3.7245524016078919</v>
      </c>
      <c r="N422" s="172"/>
    </row>
    <row r="423" spans="2:14" x14ac:dyDescent="0.25">
      <c r="B423" s="164">
        <v>391</v>
      </c>
      <c r="C423" s="172">
        <f ca="1">'Data (DefiLlama)'!$H$7*100+_xlfn.NORM.S.INV(RAND())*'Data (DefiLlama)'!$K$7*$C$6</f>
        <v>4.1589992245220744</v>
      </c>
      <c r="D423" s="172">
        <f ca="1">'Data (DefiLlama)'!$H$8*100+_xlfn.NORM.S.INV(RAND())*'Data (DefiLlama)'!$K$8*$C$6</f>
        <v>5.0666371597912381</v>
      </c>
      <c r="E423" s="172">
        <f ca="1">'Data (DefiLlama)'!$H$9*100+_xlfn.NORM.S.INV(RAND())*'Data (DefiLlama)'!$K$9*$C$6</f>
        <v>3.9275520603021237</v>
      </c>
      <c r="F423" s="172">
        <f ca="1">'Data (DefiLlama)'!$H$10*100+_xlfn.NORM.S.INV(RAND())*'Data (DefiLlama)'!$K$10*$C$6</f>
        <v>3.0506040233563927</v>
      </c>
      <c r="G423" s="172">
        <f ca="1">'Data (DefiLlama)'!$H$11*100+_xlfn.NORM.S.INV(RAND())*'Data (DefiLlama)'!$K$11*$C$6</f>
        <v>-2.2701821792582316E-2</v>
      </c>
      <c r="H423" s="172">
        <f ca="1">'Data (DefiLlama)'!$H$12*100+_xlfn.NORM.S.INV(RAND())*'Data (DefiLlama)'!$K$12*$C$6</f>
        <v>5.5336091919140644</v>
      </c>
      <c r="I423" s="175">
        <f ca="1">'Data (DefiLlama)'!$H$13*100+_xlfn.NORM.S.INV(RAND())*'Data (DefiLlama)'!$K$13*$C$6</f>
        <v>5.4438664125465781</v>
      </c>
      <c r="J423" s="172">
        <f ca="1">C423*'Allocation - Base'!$H$6+D423*'Allocation - Base'!$H$7+E423*'Allocation - Base'!$H$8+F423*'Allocation - Base'!$H$9+G423*'Allocation - Base'!$H$10+H423*'Allocation - Base'!$H$11+I423*'Allocation - Base'!$H$12</f>
        <v>4.3251533600774428</v>
      </c>
      <c r="K423" s="172">
        <f t="shared" ca="1" si="19"/>
        <v>0</v>
      </c>
      <c r="L423" s="172">
        <f t="shared" ca="1" si="20"/>
        <v>4.2251533600774431</v>
      </c>
      <c r="M423" s="172">
        <f t="shared" ca="1" si="21"/>
        <v>4.2251533600774431</v>
      </c>
      <c r="N423" s="172"/>
    </row>
    <row r="424" spans="2:14" x14ac:dyDescent="0.25">
      <c r="B424" s="164">
        <v>392</v>
      </c>
      <c r="C424" s="172">
        <f ca="1">'Data (DefiLlama)'!$H$7*100+_xlfn.NORM.S.INV(RAND())*'Data (DefiLlama)'!$K$7*$C$6</f>
        <v>4.2597316607373124</v>
      </c>
      <c r="D424" s="172">
        <f ca="1">'Data (DefiLlama)'!$H$8*100+_xlfn.NORM.S.INV(RAND())*'Data (DefiLlama)'!$K$8*$C$6</f>
        <v>4.5646206300791041</v>
      </c>
      <c r="E424" s="172">
        <f ca="1">'Data (DefiLlama)'!$H$9*100+_xlfn.NORM.S.INV(RAND())*'Data (DefiLlama)'!$K$9*$C$6</f>
        <v>3.742621999232699</v>
      </c>
      <c r="F424" s="172">
        <f ca="1">'Data (DefiLlama)'!$H$10*100+_xlfn.NORM.S.INV(RAND())*'Data (DefiLlama)'!$K$10*$C$6</f>
        <v>3.4764836320232848</v>
      </c>
      <c r="G424" s="172">
        <f ca="1">'Data (DefiLlama)'!$H$11*100+_xlfn.NORM.S.INV(RAND())*'Data (DefiLlama)'!$K$11*$C$6</f>
        <v>-0.12066731476931444</v>
      </c>
      <c r="H424" s="172">
        <f ca="1">'Data (DefiLlama)'!$H$12*100+_xlfn.NORM.S.INV(RAND())*'Data (DefiLlama)'!$K$12*$C$6</f>
        <v>4.43257417176331</v>
      </c>
      <c r="I424" s="175">
        <f ca="1">'Data (DefiLlama)'!$H$13*100+_xlfn.NORM.S.INV(RAND())*'Data (DefiLlama)'!$K$13*$C$6</f>
        <v>5.0965049457392491</v>
      </c>
      <c r="J424" s="172">
        <f ca="1">C424*'Allocation - Base'!$H$6+D424*'Allocation - Base'!$H$7+E424*'Allocation - Base'!$H$8+F424*'Allocation - Base'!$H$9+G424*'Allocation - Base'!$H$10+H424*'Allocation - Base'!$H$11+I424*'Allocation - Base'!$H$12</f>
        <v>4.0135829155751752</v>
      </c>
      <c r="K424" s="172">
        <f t="shared" ca="1" si="19"/>
        <v>0</v>
      </c>
      <c r="L424" s="172">
        <f t="shared" ca="1" si="20"/>
        <v>3.9135829155751751</v>
      </c>
      <c r="M424" s="172">
        <f t="shared" ca="1" si="21"/>
        <v>3.9135829155751751</v>
      </c>
      <c r="N424" s="172"/>
    </row>
    <row r="425" spans="2:14" x14ac:dyDescent="0.25">
      <c r="B425" s="164">
        <v>393</v>
      </c>
      <c r="C425" s="172">
        <f ca="1">'Data (DefiLlama)'!$H$7*100+_xlfn.NORM.S.INV(RAND())*'Data (DefiLlama)'!$K$7*$C$6</f>
        <v>4.2774479604384616</v>
      </c>
      <c r="D425" s="172">
        <f ca="1">'Data (DefiLlama)'!$H$8*100+_xlfn.NORM.S.INV(RAND())*'Data (DefiLlama)'!$K$8*$C$6</f>
        <v>4.3733078071396152</v>
      </c>
      <c r="E425" s="172">
        <f ca="1">'Data (DefiLlama)'!$H$9*100+_xlfn.NORM.S.INV(RAND())*'Data (DefiLlama)'!$K$9*$C$6</f>
        <v>3.9782278219755507</v>
      </c>
      <c r="F425" s="172">
        <f ca="1">'Data (DefiLlama)'!$H$10*100+_xlfn.NORM.S.INV(RAND())*'Data (DefiLlama)'!$K$10*$C$6</f>
        <v>4.2352157344634378</v>
      </c>
      <c r="G425" s="172">
        <f ca="1">'Data (DefiLlama)'!$H$11*100+_xlfn.NORM.S.INV(RAND())*'Data (DefiLlama)'!$K$11*$C$6</f>
        <v>4.6643513972029808E-2</v>
      </c>
      <c r="H425" s="172">
        <f ca="1">'Data (DefiLlama)'!$H$12*100+_xlfn.NORM.S.INV(RAND())*'Data (DefiLlama)'!$K$12*$C$6</f>
        <v>4.5080428355659112</v>
      </c>
      <c r="I425" s="175">
        <f ca="1">'Data (DefiLlama)'!$H$13*100+_xlfn.NORM.S.INV(RAND())*'Data (DefiLlama)'!$K$13*$C$6</f>
        <v>5.1406032343923735</v>
      </c>
      <c r="J425" s="172">
        <f ca="1">C425*'Allocation - Base'!$H$6+D425*'Allocation - Base'!$H$7+E425*'Allocation - Base'!$H$8+F425*'Allocation - Base'!$H$9+G425*'Allocation - Base'!$H$10+H425*'Allocation - Base'!$H$11+I425*'Allocation - Base'!$H$12</f>
        <v>4.0496568964438184</v>
      </c>
      <c r="K425" s="172">
        <f t="shared" ca="1" si="19"/>
        <v>0</v>
      </c>
      <c r="L425" s="172">
        <f t="shared" ca="1" si="20"/>
        <v>3.9496568964438183</v>
      </c>
      <c r="M425" s="172">
        <f t="shared" ca="1" si="21"/>
        <v>3.9496568964438183</v>
      </c>
      <c r="N425" s="172"/>
    </row>
    <row r="426" spans="2:14" x14ac:dyDescent="0.25">
      <c r="B426" s="164">
        <v>394</v>
      </c>
      <c r="C426" s="172">
        <f ca="1">'Data (DefiLlama)'!$H$7*100+_xlfn.NORM.S.INV(RAND())*'Data (DefiLlama)'!$K$7*$C$6</f>
        <v>4.2907589674255577</v>
      </c>
      <c r="D426" s="172">
        <f ca="1">'Data (DefiLlama)'!$H$8*100+_xlfn.NORM.S.INV(RAND())*'Data (DefiLlama)'!$K$8*$C$6</f>
        <v>4.2056139811388213</v>
      </c>
      <c r="E426" s="172">
        <f ca="1">'Data (DefiLlama)'!$H$9*100+_xlfn.NORM.S.INV(RAND())*'Data (DefiLlama)'!$K$9*$C$6</f>
        <v>4.3459742198415601</v>
      </c>
      <c r="F426" s="172">
        <f ca="1">'Data (DefiLlama)'!$H$10*100+_xlfn.NORM.S.INV(RAND())*'Data (DefiLlama)'!$K$10*$C$6</f>
        <v>3.5586310561463845</v>
      </c>
      <c r="G426" s="172">
        <f ca="1">'Data (DefiLlama)'!$H$11*100+_xlfn.NORM.S.INV(RAND())*'Data (DefiLlama)'!$K$11*$C$6</f>
        <v>-0.38200420604214252</v>
      </c>
      <c r="H426" s="172">
        <f ca="1">'Data (DefiLlama)'!$H$12*100+_xlfn.NORM.S.INV(RAND())*'Data (DefiLlama)'!$K$12*$C$6</f>
        <v>4.5396805402642109</v>
      </c>
      <c r="I426" s="175">
        <f ca="1">'Data (DefiLlama)'!$H$13*100+_xlfn.NORM.S.INV(RAND())*'Data (DefiLlama)'!$K$13*$C$6</f>
        <v>3.7140060605855068</v>
      </c>
      <c r="J426" s="172">
        <f ca="1">C426*'Allocation - Base'!$H$6+D426*'Allocation - Base'!$H$7+E426*'Allocation - Base'!$H$8+F426*'Allocation - Base'!$H$9+G426*'Allocation - Base'!$H$10+H426*'Allocation - Base'!$H$11+I426*'Allocation - Base'!$H$12</f>
        <v>4.0869766112102877</v>
      </c>
      <c r="K426" s="172">
        <f t="shared" ca="1" si="19"/>
        <v>0</v>
      </c>
      <c r="L426" s="172">
        <f t="shared" ca="1" si="20"/>
        <v>3.9869766112102876</v>
      </c>
      <c r="M426" s="172">
        <f t="shared" ca="1" si="21"/>
        <v>3.9869766112102876</v>
      </c>
      <c r="N426" s="172"/>
    </row>
    <row r="427" spans="2:14" x14ac:dyDescent="0.25">
      <c r="B427" s="164">
        <v>395</v>
      </c>
      <c r="C427" s="172">
        <f ca="1">'Data (DefiLlama)'!$H$7*100+_xlfn.NORM.S.INV(RAND())*'Data (DefiLlama)'!$K$7*$C$6</f>
        <v>4.2618096109726622</v>
      </c>
      <c r="D427" s="172">
        <f ca="1">'Data (DefiLlama)'!$H$8*100+_xlfn.NORM.S.INV(RAND())*'Data (DefiLlama)'!$K$8*$C$6</f>
        <v>4.5550800440920138</v>
      </c>
      <c r="E427" s="172">
        <f ca="1">'Data (DefiLlama)'!$H$9*100+_xlfn.NORM.S.INV(RAND())*'Data (DefiLlama)'!$K$9*$C$6</f>
        <v>3.403143368318617</v>
      </c>
      <c r="F427" s="172">
        <f ca="1">'Data (DefiLlama)'!$H$10*100+_xlfn.NORM.S.INV(RAND())*'Data (DefiLlama)'!$K$10*$C$6</f>
        <v>3.6066202300407957</v>
      </c>
      <c r="G427" s="172">
        <f ca="1">'Data (DefiLlama)'!$H$11*100+_xlfn.NORM.S.INV(RAND())*'Data (DefiLlama)'!$K$11*$C$6</f>
        <v>-0.29864960443983035</v>
      </c>
      <c r="H427" s="172">
        <f ca="1">'Data (DefiLlama)'!$H$12*100+_xlfn.NORM.S.INV(RAND())*'Data (DefiLlama)'!$K$12*$C$6</f>
        <v>4.7405889353810409</v>
      </c>
      <c r="I427" s="175">
        <f ca="1">'Data (DefiLlama)'!$H$13*100+_xlfn.NORM.S.INV(RAND())*'Data (DefiLlama)'!$K$13*$C$6</f>
        <v>5.0966333543787661</v>
      </c>
      <c r="J427" s="172">
        <f ca="1">C427*'Allocation - Base'!$H$6+D427*'Allocation - Base'!$H$7+E427*'Allocation - Base'!$H$8+F427*'Allocation - Base'!$H$9+G427*'Allocation - Base'!$H$10+H427*'Allocation - Base'!$H$11+I427*'Allocation - Base'!$H$12</f>
        <v>3.9642545964796208</v>
      </c>
      <c r="K427" s="172">
        <f t="shared" ca="1" si="19"/>
        <v>0</v>
      </c>
      <c r="L427" s="172">
        <f t="shared" ca="1" si="20"/>
        <v>3.8642545964796207</v>
      </c>
      <c r="M427" s="172">
        <f t="shared" ca="1" si="21"/>
        <v>3.8642545964796207</v>
      </c>
      <c r="N427" s="172"/>
    </row>
    <row r="428" spans="2:14" x14ac:dyDescent="0.25">
      <c r="B428" s="164">
        <v>396</v>
      </c>
      <c r="C428" s="172">
        <f ca="1">'Data (DefiLlama)'!$H$7*100+_xlfn.NORM.S.INV(RAND())*'Data (DefiLlama)'!$K$7*$C$6</f>
        <v>4.4206622977417265</v>
      </c>
      <c r="D428" s="172">
        <f ca="1">'Data (DefiLlama)'!$H$8*100+_xlfn.NORM.S.INV(RAND())*'Data (DefiLlama)'!$K$8*$C$6</f>
        <v>4.4239470541815411</v>
      </c>
      <c r="E428" s="172">
        <f ca="1">'Data (DefiLlama)'!$H$9*100+_xlfn.NORM.S.INV(RAND())*'Data (DefiLlama)'!$K$9*$C$6</f>
        <v>3.1500484661745229</v>
      </c>
      <c r="F428" s="172">
        <f ca="1">'Data (DefiLlama)'!$H$10*100+_xlfn.NORM.S.INV(RAND())*'Data (DefiLlama)'!$K$10*$C$6</f>
        <v>3.2222120968983483</v>
      </c>
      <c r="G428" s="172">
        <f ca="1">'Data (DefiLlama)'!$H$11*100+_xlfn.NORM.S.INV(RAND())*'Data (DefiLlama)'!$K$11*$C$6</f>
        <v>-0.40445566293327867</v>
      </c>
      <c r="H428" s="172">
        <f ca="1">'Data (DefiLlama)'!$H$12*100+_xlfn.NORM.S.INV(RAND())*'Data (DefiLlama)'!$K$12*$C$6</f>
        <v>4.0956708824637911</v>
      </c>
      <c r="I428" s="175">
        <f ca="1">'Data (DefiLlama)'!$H$13*100+_xlfn.NORM.S.INV(RAND())*'Data (DefiLlama)'!$K$13*$C$6</f>
        <v>4.4865645420905205</v>
      </c>
      <c r="J428" s="172">
        <f ca="1">C428*'Allocation - Base'!$H$6+D428*'Allocation - Base'!$H$7+E428*'Allocation - Base'!$H$8+F428*'Allocation - Base'!$H$9+G428*'Allocation - Base'!$H$10+H428*'Allocation - Base'!$H$11+I428*'Allocation - Base'!$H$12</f>
        <v>3.8138254186344387</v>
      </c>
      <c r="K428" s="172">
        <f t="shared" ca="1" si="19"/>
        <v>0</v>
      </c>
      <c r="L428" s="172">
        <f t="shared" ca="1" si="20"/>
        <v>3.7138254186344386</v>
      </c>
      <c r="M428" s="172">
        <f t="shared" ca="1" si="21"/>
        <v>3.7138254186344386</v>
      </c>
      <c r="N428" s="172"/>
    </row>
    <row r="429" spans="2:14" x14ac:dyDescent="0.25">
      <c r="B429" s="164">
        <v>397</v>
      </c>
      <c r="C429" s="172">
        <f ca="1">'Data (DefiLlama)'!$H$7*100+_xlfn.NORM.S.INV(RAND())*'Data (DefiLlama)'!$K$7*$C$6</f>
        <v>4.5074692449359253</v>
      </c>
      <c r="D429" s="172">
        <f ca="1">'Data (DefiLlama)'!$H$8*100+_xlfn.NORM.S.INV(RAND())*'Data (DefiLlama)'!$K$8*$C$6</f>
        <v>5.9385554938786465</v>
      </c>
      <c r="E429" s="172">
        <f ca="1">'Data (DefiLlama)'!$H$9*100+_xlfn.NORM.S.INV(RAND())*'Data (DefiLlama)'!$K$9*$C$6</f>
        <v>4.8261507545313567</v>
      </c>
      <c r="F429" s="172">
        <f ca="1">'Data (DefiLlama)'!$H$10*100+_xlfn.NORM.S.INV(RAND())*'Data (DefiLlama)'!$K$10*$C$6</f>
        <v>3.2164162691407414</v>
      </c>
      <c r="G429" s="172">
        <f ca="1">'Data (DefiLlama)'!$H$11*100+_xlfn.NORM.S.INV(RAND())*'Data (DefiLlama)'!$K$11*$C$6</f>
        <v>0.16267978136593242</v>
      </c>
      <c r="H429" s="172">
        <f ca="1">'Data (DefiLlama)'!$H$12*100+_xlfn.NORM.S.INV(RAND())*'Data (DefiLlama)'!$K$12*$C$6</f>
        <v>4.1268483742028357</v>
      </c>
      <c r="I429" s="175">
        <f ca="1">'Data (DefiLlama)'!$H$13*100+_xlfn.NORM.S.INV(RAND())*'Data (DefiLlama)'!$K$13*$C$6</f>
        <v>5.4864590530763184</v>
      </c>
      <c r="J429" s="172">
        <f ca="1">C429*'Allocation - Base'!$H$6+D429*'Allocation - Base'!$H$7+E429*'Allocation - Base'!$H$8+F429*'Allocation - Base'!$H$9+G429*'Allocation - Base'!$H$10+H429*'Allocation - Base'!$H$11+I429*'Allocation - Base'!$H$12</f>
        <v>4.6705785807820002</v>
      </c>
      <c r="K429" s="172">
        <f t="shared" ca="1" si="19"/>
        <v>0</v>
      </c>
      <c r="L429" s="172">
        <f t="shared" ca="1" si="20"/>
        <v>4.5705785807820005</v>
      </c>
      <c r="M429" s="172">
        <f t="shared" ca="1" si="21"/>
        <v>4.5705785807820005</v>
      </c>
      <c r="N429" s="172"/>
    </row>
    <row r="430" spans="2:14" x14ac:dyDescent="0.25">
      <c r="B430" s="164">
        <v>398</v>
      </c>
      <c r="C430" s="172">
        <f ca="1">'Data (DefiLlama)'!$H$7*100+_xlfn.NORM.S.INV(RAND())*'Data (DefiLlama)'!$K$7*$C$6</f>
        <v>4.482589309708267</v>
      </c>
      <c r="D430" s="172">
        <f ca="1">'Data (DefiLlama)'!$H$8*100+_xlfn.NORM.S.INV(RAND())*'Data (DefiLlama)'!$K$8*$C$6</f>
        <v>5.6687983572162937</v>
      </c>
      <c r="E430" s="172">
        <f ca="1">'Data (DefiLlama)'!$H$9*100+_xlfn.NORM.S.INV(RAND())*'Data (DefiLlama)'!$K$9*$C$6</f>
        <v>4.0372389950484422</v>
      </c>
      <c r="F430" s="172">
        <f ca="1">'Data (DefiLlama)'!$H$10*100+_xlfn.NORM.S.INV(RAND())*'Data (DefiLlama)'!$K$10*$C$6</f>
        <v>3.6723558085345034</v>
      </c>
      <c r="G430" s="172">
        <f ca="1">'Data (DefiLlama)'!$H$11*100+_xlfn.NORM.S.INV(RAND())*'Data (DefiLlama)'!$K$11*$C$6</f>
        <v>0.38313932049307642</v>
      </c>
      <c r="H430" s="172">
        <f ca="1">'Data (DefiLlama)'!$H$12*100+_xlfn.NORM.S.INV(RAND())*'Data (DefiLlama)'!$K$12*$C$6</f>
        <v>4.4272566172050078</v>
      </c>
      <c r="I430" s="175">
        <f ca="1">'Data (DefiLlama)'!$H$13*100+_xlfn.NORM.S.INV(RAND())*'Data (DefiLlama)'!$K$13*$C$6</f>
        <v>6.8267168950020709</v>
      </c>
      <c r="J430" s="172">
        <f ca="1">C430*'Allocation - Base'!$H$6+D430*'Allocation - Base'!$H$7+E430*'Allocation - Base'!$H$8+F430*'Allocation - Base'!$H$9+G430*'Allocation - Base'!$H$10+H430*'Allocation - Base'!$H$11+I430*'Allocation - Base'!$H$12</f>
        <v>4.4545315895840689</v>
      </c>
      <c r="K430" s="172">
        <f t="shared" ca="1" si="19"/>
        <v>0</v>
      </c>
      <c r="L430" s="172">
        <f t="shared" ca="1" si="20"/>
        <v>4.3545315895840693</v>
      </c>
      <c r="M430" s="172">
        <f t="shared" ca="1" si="21"/>
        <v>4.3545315895840693</v>
      </c>
      <c r="N430" s="172"/>
    </row>
    <row r="431" spans="2:14" x14ac:dyDescent="0.25">
      <c r="B431" s="164">
        <v>399</v>
      </c>
      <c r="C431" s="172">
        <f ca="1">'Data (DefiLlama)'!$H$7*100+_xlfn.NORM.S.INV(RAND())*'Data (DefiLlama)'!$K$7*$C$6</f>
        <v>4.2911214370308404</v>
      </c>
      <c r="D431" s="172">
        <f ca="1">'Data (DefiLlama)'!$H$8*100+_xlfn.NORM.S.INV(RAND())*'Data (DefiLlama)'!$K$8*$C$6</f>
        <v>4.6418437531500834</v>
      </c>
      <c r="E431" s="172">
        <f ca="1">'Data (DefiLlama)'!$H$9*100+_xlfn.NORM.S.INV(RAND())*'Data (DefiLlama)'!$K$9*$C$6</f>
        <v>3.327813596117549</v>
      </c>
      <c r="F431" s="172">
        <f ca="1">'Data (DefiLlama)'!$H$10*100+_xlfn.NORM.S.INV(RAND())*'Data (DefiLlama)'!$K$10*$C$6</f>
        <v>2.6526054122864644</v>
      </c>
      <c r="G431" s="172">
        <f ca="1">'Data (DefiLlama)'!$H$11*100+_xlfn.NORM.S.INV(RAND())*'Data (DefiLlama)'!$K$11*$C$6</f>
        <v>-0.57313263210432075</v>
      </c>
      <c r="H431" s="172">
        <f ca="1">'Data (DefiLlama)'!$H$12*100+_xlfn.NORM.S.INV(RAND())*'Data (DefiLlama)'!$K$12*$C$6</f>
        <v>5.1121026028392027</v>
      </c>
      <c r="I431" s="175">
        <f ca="1">'Data (DefiLlama)'!$H$13*100+_xlfn.NORM.S.INV(RAND())*'Data (DefiLlama)'!$K$13*$C$6</f>
        <v>5.0528174569862401</v>
      </c>
      <c r="J431" s="172">
        <f ca="1">C431*'Allocation - Base'!$H$6+D431*'Allocation - Base'!$H$7+E431*'Allocation - Base'!$H$8+F431*'Allocation - Base'!$H$9+G431*'Allocation - Base'!$H$10+H431*'Allocation - Base'!$H$11+I431*'Allocation - Base'!$H$12</f>
        <v>4.0179095272468253</v>
      </c>
      <c r="K431" s="172">
        <f t="shared" ca="1" si="19"/>
        <v>0</v>
      </c>
      <c r="L431" s="172">
        <f t="shared" ca="1" si="20"/>
        <v>3.9179095272468252</v>
      </c>
      <c r="M431" s="172">
        <f t="shared" ca="1" si="21"/>
        <v>3.9179095272468252</v>
      </c>
      <c r="N431" s="172"/>
    </row>
    <row r="432" spans="2:14" x14ac:dyDescent="0.25">
      <c r="B432" s="164">
        <v>400</v>
      </c>
      <c r="C432" s="172">
        <f ca="1">'Data (DefiLlama)'!$H$7*100+_xlfn.NORM.S.INV(RAND())*'Data (DefiLlama)'!$K$7*$C$6</f>
        <v>4.3815386431774819</v>
      </c>
      <c r="D432" s="172">
        <f ca="1">'Data (DefiLlama)'!$H$8*100+_xlfn.NORM.S.INV(RAND())*'Data (DefiLlama)'!$K$8*$C$6</f>
        <v>4.2840441480843419</v>
      </c>
      <c r="E432" s="172">
        <f ca="1">'Data (DefiLlama)'!$H$9*100+_xlfn.NORM.S.INV(RAND())*'Data (DefiLlama)'!$K$9*$C$6</f>
        <v>4.8153862400592002</v>
      </c>
      <c r="F432" s="172">
        <f ca="1">'Data (DefiLlama)'!$H$10*100+_xlfn.NORM.S.INV(RAND())*'Data (DefiLlama)'!$K$10*$C$6</f>
        <v>2.6843212749735139</v>
      </c>
      <c r="G432" s="172">
        <f ca="1">'Data (DefiLlama)'!$H$11*100+_xlfn.NORM.S.INV(RAND())*'Data (DefiLlama)'!$K$11*$C$6</f>
        <v>0.19969810791752637</v>
      </c>
      <c r="H432" s="172">
        <f ca="1">'Data (DefiLlama)'!$H$12*100+_xlfn.NORM.S.INV(RAND())*'Data (DefiLlama)'!$K$12*$C$6</f>
        <v>4.8837140208525005</v>
      </c>
      <c r="I432" s="175">
        <f ca="1">'Data (DefiLlama)'!$H$13*100+_xlfn.NORM.S.INV(RAND())*'Data (DefiLlama)'!$K$13*$C$6</f>
        <v>5.5257506578979667</v>
      </c>
      <c r="J432" s="172">
        <f ca="1">C432*'Allocation - Base'!$H$6+D432*'Allocation - Base'!$H$7+E432*'Allocation - Base'!$H$8+F432*'Allocation - Base'!$H$9+G432*'Allocation - Base'!$H$10+H432*'Allocation - Base'!$H$11+I432*'Allocation - Base'!$H$12</f>
        <v>4.3318611985128808</v>
      </c>
      <c r="K432" s="172">
        <f t="shared" ca="1" si="19"/>
        <v>0</v>
      </c>
      <c r="L432" s="172">
        <f t="shared" ca="1" si="20"/>
        <v>4.2318611985128811</v>
      </c>
      <c r="M432" s="172">
        <f t="shared" ca="1" si="21"/>
        <v>4.2318611985128811</v>
      </c>
      <c r="N432" s="172"/>
    </row>
    <row r="433" spans="2:14" x14ac:dyDescent="0.25">
      <c r="B433" s="164">
        <v>401</v>
      </c>
      <c r="C433" s="172">
        <f ca="1">'Data (DefiLlama)'!$H$7*100+_xlfn.NORM.S.INV(RAND())*'Data (DefiLlama)'!$K$7*$C$6</f>
        <v>4.3707508648538091</v>
      </c>
      <c r="D433" s="172">
        <f ca="1">'Data (DefiLlama)'!$H$8*100+_xlfn.NORM.S.INV(RAND())*'Data (DefiLlama)'!$K$8*$C$6</f>
        <v>4.8014306171086663</v>
      </c>
      <c r="E433" s="172">
        <f ca="1">'Data (DefiLlama)'!$H$9*100+_xlfn.NORM.S.INV(RAND())*'Data (DefiLlama)'!$K$9*$C$6</f>
        <v>5.2664022055108966</v>
      </c>
      <c r="F433" s="172">
        <f ca="1">'Data (DefiLlama)'!$H$10*100+_xlfn.NORM.S.INV(RAND())*'Data (DefiLlama)'!$K$10*$C$6</f>
        <v>2.612514901263749</v>
      </c>
      <c r="G433" s="172">
        <f ca="1">'Data (DefiLlama)'!$H$11*100+_xlfn.NORM.S.INV(RAND())*'Data (DefiLlama)'!$K$11*$C$6</f>
        <v>0.17025964593612225</v>
      </c>
      <c r="H433" s="172">
        <f ca="1">'Data (DefiLlama)'!$H$12*100+_xlfn.NORM.S.INV(RAND())*'Data (DefiLlama)'!$K$12*$C$6</f>
        <v>5.1760720424209943</v>
      </c>
      <c r="I433" s="175">
        <f ca="1">'Data (DefiLlama)'!$H$13*100+_xlfn.NORM.S.INV(RAND())*'Data (DefiLlama)'!$K$13*$C$6</f>
        <v>6.3554615760087483</v>
      </c>
      <c r="J433" s="172">
        <f ca="1">C433*'Allocation - Base'!$H$6+D433*'Allocation - Base'!$H$7+E433*'Allocation - Base'!$H$8+F433*'Allocation - Base'!$H$9+G433*'Allocation - Base'!$H$10+H433*'Allocation - Base'!$H$11+I433*'Allocation - Base'!$H$12</f>
        <v>4.6131072537709885</v>
      </c>
      <c r="K433" s="172">
        <f t="shared" ca="1" si="19"/>
        <v>0</v>
      </c>
      <c r="L433" s="172">
        <f t="shared" ca="1" si="20"/>
        <v>4.5131072537709889</v>
      </c>
      <c r="M433" s="172">
        <f t="shared" ca="1" si="21"/>
        <v>4.5131072537709889</v>
      </c>
      <c r="N433" s="172"/>
    </row>
    <row r="434" spans="2:14" x14ac:dyDescent="0.25">
      <c r="B434" s="164">
        <v>402</v>
      </c>
      <c r="C434" s="172">
        <f ca="1">'Data (DefiLlama)'!$H$7*100+_xlfn.NORM.S.INV(RAND())*'Data (DefiLlama)'!$K$7*$C$6</f>
        <v>4.2965978853053786</v>
      </c>
      <c r="D434" s="172">
        <f ca="1">'Data (DefiLlama)'!$H$8*100+_xlfn.NORM.S.INV(RAND())*'Data (DefiLlama)'!$K$8*$C$6</f>
        <v>5.5705389470321016</v>
      </c>
      <c r="E434" s="172">
        <f ca="1">'Data (DefiLlama)'!$H$9*100+_xlfn.NORM.S.INV(RAND())*'Data (DefiLlama)'!$K$9*$C$6</f>
        <v>4.7212477078282165</v>
      </c>
      <c r="F434" s="172">
        <f ca="1">'Data (DefiLlama)'!$H$10*100+_xlfn.NORM.S.INV(RAND())*'Data (DefiLlama)'!$K$10*$C$6</f>
        <v>3.7125971840908005</v>
      </c>
      <c r="G434" s="172">
        <f ca="1">'Data (DefiLlama)'!$H$11*100+_xlfn.NORM.S.INV(RAND())*'Data (DefiLlama)'!$K$11*$C$6</f>
        <v>6.3390967504486043E-2</v>
      </c>
      <c r="H434" s="172">
        <f ca="1">'Data (DefiLlama)'!$H$12*100+_xlfn.NORM.S.INV(RAND())*'Data (DefiLlama)'!$K$12*$C$6</f>
        <v>4.9864999876460239</v>
      </c>
      <c r="I434" s="175">
        <f ca="1">'Data (DefiLlama)'!$H$13*100+_xlfn.NORM.S.INV(RAND())*'Data (DefiLlama)'!$K$13*$C$6</f>
        <v>6.0998053593395518</v>
      </c>
      <c r="J434" s="172">
        <f ca="1">C434*'Allocation - Base'!$H$6+D434*'Allocation - Base'!$H$7+E434*'Allocation - Base'!$H$8+F434*'Allocation - Base'!$H$9+G434*'Allocation - Base'!$H$10+H434*'Allocation - Base'!$H$11+I434*'Allocation - Base'!$H$12</f>
        <v>4.6130705758288206</v>
      </c>
      <c r="K434" s="172">
        <f t="shared" ca="1" si="19"/>
        <v>0</v>
      </c>
      <c r="L434" s="172">
        <f t="shared" ca="1" si="20"/>
        <v>4.513070575828821</v>
      </c>
      <c r="M434" s="172">
        <f t="shared" ca="1" si="21"/>
        <v>4.513070575828821</v>
      </c>
      <c r="N434" s="172"/>
    </row>
    <row r="435" spans="2:14" x14ac:dyDescent="0.25">
      <c r="B435" s="164">
        <v>403</v>
      </c>
      <c r="C435" s="172">
        <f ca="1">'Data (DefiLlama)'!$H$7*100+_xlfn.NORM.S.INV(RAND())*'Data (DefiLlama)'!$K$7*$C$6</f>
        <v>4.0747282218417622</v>
      </c>
      <c r="D435" s="172">
        <f ca="1">'Data (DefiLlama)'!$H$8*100+_xlfn.NORM.S.INV(RAND())*'Data (DefiLlama)'!$K$8*$C$6</f>
        <v>4.2821105154942574</v>
      </c>
      <c r="E435" s="172">
        <f ca="1">'Data (DefiLlama)'!$H$9*100+_xlfn.NORM.S.INV(RAND())*'Data (DefiLlama)'!$K$9*$C$6</f>
        <v>3.7572549641954698</v>
      </c>
      <c r="F435" s="172">
        <f ca="1">'Data (DefiLlama)'!$H$10*100+_xlfn.NORM.S.INV(RAND())*'Data (DefiLlama)'!$K$10*$C$6</f>
        <v>2.8595588357635831</v>
      </c>
      <c r="G435" s="172">
        <f ca="1">'Data (DefiLlama)'!$H$11*100+_xlfn.NORM.S.INV(RAND())*'Data (DefiLlama)'!$K$11*$C$6</f>
        <v>0.8756392305992734</v>
      </c>
      <c r="H435" s="172">
        <f ca="1">'Data (DefiLlama)'!$H$12*100+_xlfn.NORM.S.INV(RAND())*'Data (DefiLlama)'!$K$12*$C$6</f>
        <v>3.9049256561800267</v>
      </c>
      <c r="I435" s="175">
        <f ca="1">'Data (DefiLlama)'!$H$13*100+_xlfn.NORM.S.INV(RAND())*'Data (DefiLlama)'!$K$13*$C$6</f>
        <v>6.81179804469404</v>
      </c>
      <c r="J435" s="172">
        <f ca="1">C435*'Allocation - Base'!$H$6+D435*'Allocation - Base'!$H$7+E435*'Allocation - Base'!$H$8+F435*'Allocation - Base'!$H$9+G435*'Allocation - Base'!$H$10+H435*'Allocation - Base'!$H$11+I435*'Allocation - Base'!$H$12</f>
        <v>3.861780646431928</v>
      </c>
      <c r="K435" s="172">
        <f t="shared" ca="1" si="19"/>
        <v>0</v>
      </c>
      <c r="L435" s="172">
        <f t="shared" ca="1" si="20"/>
        <v>3.7617806464319279</v>
      </c>
      <c r="M435" s="172">
        <f t="shared" ca="1" si="21"/>
        <v>3.7617806464319279</v>
      </c>
      <c r="N435" s="172"/>
    </row>
    <row r="436" spans="2:14" x14ac:dyDescent="0.25">
      <c r="B436" s="164">
        <v>404</v>
      </c>
      <c r="C436" s="172">
        <f ca="1">'Data (DefiLlama)'!$H$7*100+_xlfn.NORM.S.INV(RAND())*'Data (DefiLlama)'!$K$7*$C$6</f>
        <v>4.5913135299996108</v>
      </c>
      <c r="D436" s="172">
        <f ca="1">'Data (DefiLlama)'!$H$8*100+_xlfn.NORM.S.INV(RAND())*'Data (DefiLlama)'!$K$8*$C$6</f>
        <v>3.7724316720498368</v>
      </c>
      <c r="E436" s="172">
        <f ca="1">'Data (DefiLlama)'!$H$9*100+_xlfn.NORM.S.INV(RAND())*'Data (DefiLlama)'!$K$9*$C$6</f>
        <v>4.1679997683857168</v>
      </c>
      <c r="F436" s="172">
        <f ca="1">'Data (DefiLlama)'!$H$10*100+_xlfn.NORM.S.INV(RAND())*'Data (DefiLlama)'!$K$10*$C$6</f>
        <v>2.5289670611091473</v>
      </c>
      <c r="G436" s="172">
        <f ca="1">'Data (DefiLlama)'!$H$11*100+_xlfn.NORM.S.INV(RAND())*'Data (DefiLlama)'!$K$11*$C$6</f>
        <v>-0.11759789484589282</v>
      </c>
      <c r="H436" s="172">
        <f ca="1">'Data (DefiLlama)'!$H$12*100+_xlfn.NORM.S.INV(RAND())*'Data (DefiLlama)'!$K$12*$C$6</f>
        <v>4.1713301186227492</v>
      </c>
      <c r="I436" s="175">
        <f ca="1">'Data (DefiLlama)'!$H$13*100+_xlfn.NORM.S.INV(RAND())*'Data (DefiLlama)'!$K$13*$C$6</f>
        <v>6.5453422412123725</v>
      </c>
      <c r="J436" s="172">
        <f ca="1">C436*'Allocation - Base'!$H$6+D436*'Allocation - Base'!$H$7+E436*'Allocation - Base'!$H$8+F436*'Allocation - Base'!$H$9+G436*'Allocation - Base'!$H$10+H436*'Allocation - Base'!$H$11+I436*'Allocation - Base'!$H$12</f>
        <v>3.9823215421598892</v>
      </c>
      <c r="K436" s="172">
        <f t="shared" ca="1" si="19"/>
        <v>0</v>
      </c>
      <c r="L436" s="172">
        <f t="shared" ca="1" si="20"/>
        <v>3.8823215421598891</v>
      </c>
      <c r="M436" s="172">
        <f t="shared" ca="1" si="21"/>
        <v>3.8823215421598891</v>
      </c>
      <c r="N436" s="172"/>
    </row>
    <row r="437" spans="2:14" x14ac:dyDescent="0.25">
      <c r="B437" s="164">
        <v>405</v>
      </c>
      <c r="C437" s="172">
        <f ca="1">'Data (DefiLlama)'!$H$7*100+_xlfn.NORM.S.INV(RAND())*'Data (DefiLlama)'!$K$7*$C$6</f>
        <v>4.1885129000319568</v>
      </c>
      <c r="D437" s="172">
        <f ca="1">'Data (DefiLlama)'!$H$8*100+_xlfn.NORM.S.INV(RAND())*'Data (DefiLlama)'!$K$8*$C$6</f>
        <v>3.1594359259909424</v>
      </c>
      <c r="E437" s="172">
        <f ca="1">'Data (DefiLlama)'!$H$9*100+_xlfn.NORM.S.INV(RAND())*'Data (DefiLlama)'!$K$9*$C$6</f>
        <v>4.5275459560238156</v>
      </c>
      <c r="F437" s="172">
        <f ca="1">'Data (DefiLlama)'!$H$10*100+_xlfn.NORM.S.INV(RAND())*'Data (DefiLlama)'!$K$10*$C$6</f>
        <v>3.1526964799063912</v>
      </c>
      <c r="G437" s="172">
        <f ca="1">'Data (DefiLlama)'!$H$11*100+_xlfn.NORM.S.INV(RAND())*'Data (DefiLlama)'!$K$11*$C$6</f>
        <v>0.27462396004822792</v>
      </c>
      <c r="H437" s="172">
        <f ca="1">'Data (DefiLlama)'!$H$12*100+_xlfn.NORM.S.INV(RAND())*'Data (DefiLlama)'!$K$12*$C$6</f>
        <v>5.6739184430195726</v>
      </c>
      <c r="I437" s="175">
        <f ca="1">'Data (DefiLlama)'!$H$13*100+_xlfn.NORM.S.INV(RAND())*'Data (DefiLlama)'!$K$13*$C$6</f>
        <v>7.4993721566885698</v>
      </c>
      <c r="J437" s="172">
        <f ca="1">C437*'Allocation - Base'!$H$6+D437*'Allocation - Base'!$H$7+E437*'Allocation - Base'!$H$8+F437*'Allocation - Base'!$H$9+G437*'Allocation - Base'!$H$10+H437*'Allocation - Base'!$H$11+I437*'Allocation - Base'!$H$12</f>
        <v>4.0431183049686235</v>
      </c>
      <c r="K437" s="172">
        <f t="shared" ca="1" si="19"/>
        <v>0</v>
      </c>
      <c r="L437" s="172">
        <f t="shared" ca="1" si="20"/>
        <v>3.9431183049686234</v>
      </c>
      <c r="M437" s="172">
        <f t="shared" ca="1" si="21"/>
        <v>3.9431183049686234</v>
      </c>
      <c r="N437" s="172"/>
    </row>
    <row r="438" spans="2:14" x14ac:dyDescent="0.25">
      <c r="B438" s="164">
        <v>406</v>
      </c>
      <c r="C438" s="172">
        <f ca="1">'Data (DefiLlama)'!$H$7*100+_xlfn.NORM.S.INV(RAND())*'Data (DefiLlama)'!$K$7*$C$6</f>
        <v>3.944536543373903</v>
      </c>
      <c r="D438" s="172">
        <f ca="1">'Data (DefiLlama)'!$H$8*100+_xlfn.NORM.S.INV(RAND())*'Data (DefiLlama)'!$K$8*$C$6</f>
        <v>4.0175222265708364</v>
      </c>
      <c r="E438" s="172">
        <f ca="1">'Data (DefiLlama)'!$H$9*100+_xlfn.NORM.S.INV(RAND())*'Data (DefiLlama)'!$K$9*$C$6</f>
        <v>3.7593377746729582</v>
      </c>
      <c r="F438" s="172">
        <f ca="1">'Data (DefiLlama)'!$H$10*100+_xlfn.NORM.S.INV(RAND())*'Data (DefiLlama)'!$K$10*$C$6</f>
        <v>3.8018582626134663</v>
      </c>
      <c r="G438" s="172">
        <f ca="1">'Data (DefiLlama)'!$H$11*100+_xlfn.NORM.S.INV(RAND())*'Data (DefiLlama)'!$K$11*$C$6</f>
        <v>-1.0309187378824551E-2</v>
      </c>
      <c r="H438" s="172">
        <f ca="1">'Data (DefiLlama)'!$H$12*100+_xlfn.NORM.S.INV(RAND())*'Data (DefiLlama)'!$K$12*$C$6</f>
        <v>4.5698957203358619</v>
      </c>
      <c r="I438" s="175">
        <f ca="1">'Data (DefiLlama)'!$H$13*100+_xlfn.NORM.S.INV(RAND())*'Data (DefiLlama)'!$K$13*$C$6</f>
        <v>4.1403027093765861</v>
      </c>
      <c r="J438" s="172">
        <f ca="1">C438*'Allocation - Base'!$H$6+D438*'Allocation - Base'!$H$7+E438*'Allocation - Base'!$H$8+F438*'Allocation - Base'!$H$9+G438*'Allocation - Base'!$H$10+H438*'Allocation - Base'!$H$11+I438*'Allocation - Base'!$H$12</f>
        <v>3.8125448620045574</v>
      </c>
      <c r="K438" s="172">
        <f t="shared" ca="1" si="19"/>
        <v>0</v>
      </c>
      <c r="L438" s="172">
        <f t="shared" ca="1" si="20"/>
        <v>3.7125448620045574</v>
      </c>
      <c r="M438" s="172">
        <f t="shared" ca="1" si="21"/>
        <v>3.7125448620045574</v>
      </c>
      <c r="N438" s="172"/>
    </row>
    <row r="439" spans="2:14" x14ac:dyDescent="0.25">
      <c r="B439" s="164">
        <v>407</v>
      </c>
      <c r="C439" s="172">
        <f ca="1">'Data (DefiLlama)'!$H$7*100+_xlfn.NORM.S.INV(RAND())*'Data (DefiLlama)'!$K$7*$C$6</f>
        <v>4.0779629015875498</v>
      </c>
      <c r="D439" s="172">
        <f ca="1">'Data (DefiLlama)'!$H$8*100+_xlfn.NORM.S.INV(RAND())*'Data (DefiLlama)'!$K$8*$C$6</f>
        <v>3.1812710169282115</v>
      </c>
      <c r="E439" s="172">
        <f ca="1">'Data (DefiLlama)'!$H$9*100+_xlfn.NORM.S.INV(RAND())*'Data (DefiLlama)'!$K$9*$C$6</f>
        <v>4.4944213448386465</v>
      </c>
      <c r="F439" s="172">
        <f ca="1">'Data (DefiLlama)'!$H$10*100+_xlfn.NORM.S.INV(RAND())*'Data (DefiLlama)'!$K$10*$C$6</f>
        <v>3.0395579434096032</v>
      </c>
      <c r="G439" s="172">
        <f ca="1">'Data (DefiLlama)'!$H$11*100+_xlfn.NORM.S.INV(RAND())*'Data (DefiLlama)'!$K$11*$C$6</f>
        <v>0.46999790280131781</v>
      </c>
      <c r="H439" s="172">
        <f ca="1">'Data (DefiLlama)'!$H$12*100+_xlfn.NORM.S.INV(RAND())*'Data (DefiLlama)'!$K$12*$C$6</f>
        <v>3.4236170202352536</v>
      </c>
      <c r="I439" s="175">
        <f ca="1">'Data (DefiLlama)'!$H$13*100+_xlfn.NORM.S.INV(RAND())*'Data (DefiLlama)'!$K$13*$C$6</f>
        <v>6.1977585336959562</v>
      </c>
      <c r="J439" s="172">
        <f ca="1">C439*'Allocation - Base'!$H$6+D439*'Allocation - Base'!$H$7+E439*'Allocation - Base'!$H$8+F439*'Allocation - Base'!$H$9+G439*'Allocation - Base'!$H$10+H439*'Allocation - Base'!$H$11+I439*'Allocation - Base'!$H$12</f>
        <v>3.679354409093333</v>
      </c>
      <c r="K439" s="172">
        <f t="shared" ca="1" si="19"/>
        <v>0</v>
      </c>
      <c r="L439" s="172">
        <f t="shared" ca="1" si="20"/>
        <v>3.5793544090933329</v>
      </c>
      <c r="M439" s="172">
        <f t="shared" ca="1" si="21"/>
        <v>3.5793544090933329</v>
      </c>
      <c r="N439" s="172"/>
    </row>
    <row r="440" spans="2:14" x14ac:dyDescent="0.25">
      <c r="B440" s="164">
        <v>408</v>
      </c>
      <c r="C440" s="172">
        <f ca="1">'Data (DefiLlama)'!$H$7*100+_xlfn.NORM.S.INV(RAND())*'Data (DefiLlama)'!$K$7*$C$6</f>
        <v>4.1350991404787401</v>
      </c>
      <c r="D440" s="172">
        <f ca="1">'Data (DefiLlama)'!$H$8*100+_xlfn.NORM.S.INV(RAND())*'Data (DefiLlama)'!$K$8*$C$6</f>
        <v>4.9165947226639899</v>
      </c>
      <c r="E440" s="172">
        <f ca="1">'Data (DefiLlama)'!$H$9*100+_xlfn.NORM.S.INV(RAND())*'Data (DefiLlama)'!$K$9*$C$6</f>
        <v>4.6541581859470931</v>
      </c>
      <c r="F440" s="172">
        <f ca="1">'Data (DefiLlama)'!$H$10*100+_xlfn.NORM.S.INV(RAND())*'Data (DefiLlama)'!$K$10*$C$6</f>
        <v>3.2165823130423119</v>
      </c>
      <c r="G440" s="172">
        <f ca="1">'Data (DefiLlama)'!$H$11*100+_xlfn.NORM.S.INV(RAND())*'Data (DefiLlama)'!$K$11*$C$6</f>
        <v>-0.12456470887233541</v>
      </c>
      <c r="H440" s="172">
        <f ca="1">'Data (DefiLlama)'!$H$12*100+_xlfn.NORM.S.INV(RAND())*'Data (DefiLlama)'!$K$12*$C$6</f>
        <v>4.7902993984185693</v>
      </c>
      <c r="I440" s="175">
        <f ca="1">'Data (DefiLlama)'!$H$13*100+_xlfn.NORM.S.INV(RAND())*'Data (DefiLlama)'!$K$13*$C$6</f>
        <v>8.461960474648528</v>
      </c>
      <c r="J440" s="172">
        <f ca="1">C440*'Allocation - Base'!$H$6+D440*'Allocation - Base'!$H$7+E440*'Allocation - Base'!$H$8+F440*'Allocation - Base'!$H$9+G440*'Allocation - Base'!$H$10+H440*'Allocation - Base'!$H$11+I440*'Allocation - Base'!$H$12</f>
        <v>4.3455346436155615</v>
      </c>
      <c r="K440" s="172">
        <f t="shared" ca="1" si="19"/>
        <v>0</v>
      </c>
      <c r="L440" s="172">
        <f t="shared" ca="1" si="20"/>
        <v>4.2455346436155619</v>
      </c>
      <c r="M440" s="172">
        <f t="shared" ca="1" si="21"/>
        <v>4.2455346436155619</v>
      </c>
      <c r="N440" s="172"/>
    </row>
    <row r="441" spans="2:14" x14ac:dyDescent="0.25">
      <c r="B441" s="164">
        <v>409</v>
      </c>
      <c r="C441" s="172">
        <f ca="1">'Data (DefiLlama)'!$H$7*100+_xlfn.NORM.S.INV(RAND())*'Data (DefiLlama)'!$K$7*$C$6</f>
        <v>3.8915300312117109</v>
      </c>
      <c r="D441" s="172">
        <f ca="1">'Data (DefiLlama)'!$H$8*100+_xlfn.NORM.S.INV(RAND())*'Data (DefiLlama)'!$K$8*$C$6</f>
        <v>5.290838819967294</v>
      </c>
      <c r="E441" s="172">
        <f ca="1">'Data (DefiLlama)'!$H$9*100+_xlfn.NORM.S.INV(RAND())*'Data (DefiLlama)'!$K$9*$C$6</f>
        <v>3.8294248743601109</v>
      </c>
      <c r="F441" s="172">
        <f ca="1">'Data (DefiLlama)'!$H$10*100+_xlfn.NORM.S.INV(RAND())*'Data (DefiLlama)'!$K$10*$C$6</f>
        <v>3.7515640506795154</v>
      </c>
      <c r="G441" s="172">
        <f ca="1">'Data (DefiLlama)'!$H$11*100+_xlfn.NORM.S.INV(RAND())*'Data (DefiLlama)'!$K$11*$C$6</f>
        <v>0.10939396130784458</v>
      </c>
      <c r="H441" s="172">
        <f ca="1">'Data (DefiLlama)'!$H$12*100+_xlfn.NORM.S.INV(RAND())*'Data (DefiLlama)'!$K$12*$C$6</f>
        <v>4.2026273314619171</v>
      </c>
      <c r="I441" s="175">
        <f ca="1">'Data (DefiLlama)'!$H$13*100+_xlfn.NORM.S.INV(RAND())*'Data (DefiLlama)'!$K$13*$C$6</f>
        <v>5.366736411636345</v>
      </c>
      <c r="J441" s="172">
        <f ca="1">C441*'Allocation - Base'!$H$6+D441*'Allocation - Base'!$H$7+E441*'Allocation - Base'!$H$8+F441*'Allocation - Base'!$H$9+G441*'Allocation - Base'!$H$10+H441*'Allocation - Base'!$H$11+I441*'Allocation - Base'!$H$12</f>
        <v>4.0833887307300447</v>
      </c>
      <c r="K441" s="172">
        <f t="shared" ca="1" si="19"/>
        <v>0</v>
      </c>
      <c r="L441" s="172">
        <f t="shared" ca="1" si="20"/>
        <v>3.9833887307300446</v>
      </c>
      <c r="M441" s="172">
        <f t="shared" ca="1" si="21"/>
        <v>3.9833887307300446</v>
      </c>
      <c r="N441" s="172"/>
    </row>
    <row r="442" spans="2:14" x14ac:dyDescent="0.25">
      <c r="B442" s="164">
        <v>410</v>
      </c>
      <c r="C442" s="172">
        <f ca="1">'Data (DefiLlama)'!$H$7*100+_xlfn.NORM.S.INV(RAND())*'Data (DefiLlama)'!$K$7*$C$6</f>
        <v>4.2139467470114242</v>
      </c>
      <c r="D442" s="172">
        <f ca="1">'Data (DefiLlama)'!$H$8*100+_xlfn.NORM.S.INV(RAND())*'Data (DefiLlama)'!$K$8*$C$6</f>
        <v>4.5615907520878158</v>
      </c>
      <c r="E442" s="172">
        <f ca="1">'Data (DefiLlama)'!$H$9*100+_xlfn.NORM.S.INV(RAND())*'Data (DefiLlama)'!$K$9*$C$6</f>
        <v>3.7591345581289421</v>
      </c>
      <c r="F442" s="172">
        <f ca="1">'Data (DefiLlama)'!$H$10*100+_xlfn.NORM.S.INV(RAND())*'Data (DefiLlama)'!$K$10*$C$6</f>
        <v>3.1758792845915189</v>
      </c>
      <c r="G442" s="172">
        <f ca="1">'Data (DefiLlama)'!$H$11*100+_xlfn.NORM.S.INV(RAND())*'Data (DefiLlama)'!$K$11*$C$6</f>
        <v>0.15463145432145414</v>
      </c>
      <c r="H442" s="172">
        <f ca="1">'Data (DefiLlama)'!$H$12*100+_xlfn.NORM.S.INV(RAND())*'Data (DefiLlama)'!$K$12*$C$6</f>
        <v>3.5281639978813812</v>
      </c>
      <c r="I442" s="175">
        <f ca="1">'Data (DefiLlama)'!$H$13*100+_xlfn.NORM.S.INV(RAND())*'Data (DefiLlama)'!$K$13*$C$6</f>
        <v>4.3180434669781178</v>
      </c>
      <c r="J442" s="172">
        <f ca="1">C442*'Allocation - Base'!$H$6+D442*'Allocation - Base'!$H$7+E442*'Allocation - Base'!$H$8+F442*'Allocation - Base'!$H$9+G442*'Allocation - Base'!$H$10+H442*'Allocation - Base'!$H$11+I442*'Allocation - Base'!$H$12</f>
        <v>3.8813215240558963</v>
      </c>
      <c r="K442" s="172">
        <f t="shared" ca="1" si="19"/>
        <v>0</v>
      </c>
      <c r="L442" s="172">
        <f t="shared" ca="1" si="20"/>
        <v>3.7813215240558962</v>
      </c>
      <c r="M442" s="172">
        <f t="shared" ca="1" si="21"/>
        <v>3.7813215240558962</v>
      </c>
      <c r="N442" s="172"/>
    </row>
    <row r="443" spans="2:14" x14ac:dyDescent="0.25">
      <c r="B443" s="164">
        <v>411</v>
      </c>
      <c r="C443" s="172">
        <f ca="1">'Data (DefiLlama)'!$H$7*100+_xlfn.NORM.S.INV(RAND())*'Data (DefiLlama)'!$K$7*$C$6</f>
        <v>4.2685569309623883</v>
      </c>
      <c r="D443" s="172">
        <f ca="1">'Data (DefiLlama)'!$H$8*100+_xlfn.NORM.S.INV(RAND())*'Data (DefiLlama)'!$K$8*$C$6</f>
        <v>5.0035850436215199</v>
      </c>
      <c r="E443" s="172">
        <f ca="1">'Data (DefiLlama)'!$H$9*100+_xlfn.NORM.S.INV(RAND())*'Data (DefiLlama)'!$K$9*$C$6</f>
        <v>4.1922610702360776</v>
      </c>
      <c r="F443" s="172">
        <f ca="1">'Data (DefiLlama)'!$H$10*100+_xlfn.NORM.S.INV(RAND())*'Data (DefiLlama)'!$K$10*$C$6</f>
        <v>3.8454297510443416</v>
      </c>
      <c r="G443" s="172">
        <f ca="1">'Data (DefiLlama)'!$H$11*100+_xlfn.NORM.S.INV(RAND())*'Data (DefiLlama)'!$K$11*$C$6</f>
        <v>-0.82486784450438044</v>
      </c>
      <c r="H443" s="172">
        <f ca="1">'Data (DefiLlama)'!$H$12*100+_xlfn.NORM.S.INV(RAND())*'Data (DefiLlama)'!$K$12*$C$6</f>
        <v>5.0304666360229646</v>
      </c>
      <c r="I443" s="175">
        <f ca="1">'Data (DefiLlama)'!$H$13*100+_xlfn.NORM.S.INV(RAND())*'Data (DefiLlama)'!$K$13*$C$6</f>
        <v>5.051541194913483</v>
      </c>
      <c r="J443" s="172">
        <f ca="1">C443*'Allocation - Base'!$H$6+D443*'Allocation - Base'!$H$7+E443*'Allocation - Base'!$H$8+F443*'Allocation - Base'!$H$9+G443*'Allocation - Base'!$H$10+H443*'Allocation - Base'!$H$11+I443*'Allocation - Base'!$H$12</f>
        <v>4.292855210931342</v>
      </c>
      <c r="K443" s="172">
        <f t="shared" ca="1" si="19"/>
        <v>0</v>
      </c>
      <c r="L443" s="172">
        <f t="shared" ca="1" si="20"/>
        <v>4.1928552109313424</v>
      </c>
      <c r="M443" s="172">
        <f t="shared" ca="1" si="21"/>
        <v>4.1928552109313424</v>
      </c>
      <c r="N443" s="172"/>
    </row>
    <row r="444" spans="2:14" x14ac:dyDescent="0.25">
      <c r="B444" s="164">
        <v>412</v>
      </c>
      <c r="C444" s="172">
        <f ca="1">'Data (DefiLlama)'!$H$7*100+_xlfn.NORM.S.INV(RAND())*'Data (DefiLlama)'!$K$7*$C$6</f>
        <v>4.1500890431641855</v>
      </c>
      <c r="D444" s="172">
        <f ca="1">'Data (DefiLlama)'!$H$8*100+_xlfn.NORM.S.INV(RAND())*'Data (DefiLlama)'!$K$8*$C$6</f>
        <v>3.4336116362577633</v>
      </c>
      <c r="E444" s="172">
        <f ca="1">'Data (DefiLlama)'!$H$9*100+_xlfn.NORM.S.INV(RAND())*'Data (DefiLlama)'!$K$9*$C$6</f>
        <v>4.6266712955183893</v>
      </c>
      <c r="F444" s="172">
        <f ca="1">'Data (DefiLlama)'!$H$10*100+_xlfn.NORM.S.INV(RAND())*'Data (DefiLlama)'!$K$10*$C$6</f>
        <v>3.1796347850601721</v>
      </c>
      <c r="G444" s="172">
        <f ca="1">'Data (DefiLlama)'!$H$11*100+_xlfn.NORM.S.INV(RAND())*'Data (DefiLlama)'!$K$11*$C$6</f>
        <v>0.62491861353745204</v>
      </c>
      <c r="H444" s="172">
        <f ca="1">'Data (DefiLlama)'!$H$12*100+_xlfn.NORM.S.INV(RAND())*'Data (DefiLlama)'!$K$12*$C$6</f>
        <v>4.5122493527690413</v>
      </c>
      <c r="I444" s="175">
        <f ca="1">'Data (DefiLlama)'!$H$13*100+_xlfn.NORM.S.INV(RAND())*'Data (DefiLlama)'!$K$13*$C$6</f>
        <v>5.1245064950690615</v>
      </c>
      <c r="J444" s="172">
        <f ca="1">C444*'Allocation - Base'!$H$6+D444*'Allocation - Base'!$H$7+E444*'Allocation - Base'!$H$8+F444*'Allocation - Base'!$H$9+G444*'Allocation - Base'!$H$10+H444*'Allocation - Base'!$H$11+I444*'Allocation - Base'!$H$12</f>
        <v>3.9681807794855226</v>
      </c>
      <c r="K444" s="172">
        <f t="shared" ca="1" si="19"/>
        <v>0</v>
      </c>
      <c r="L444" s="172">
        <f t="shared" ca="1" si="20"/>
        <v>3.8681807794855225</v>
      </c>
      <c r="M444" s="172">
        <f t="shared" ca="1" si="21"/>
        <v>3.8681807794855225</v>
      </c>
      <c r="N444" s="172"/>
    </row>
    <row r="445" spans="2:14" x14ac:dyDescent="0.25">
      <c r="B445" s="164">
        <v>413</v>
      </c>
      <c r="C445" s="172">
        <f ca="1">'Data (DefiLlama)'!$H$7*100+_xlfn.NORM.S.INV(RAND())*'Data (DefiLlama)'!$K$7*$C$6</f>
        <v>4.1777544708726237</v>
      </c>
      <c r="D445" s="172">
        <f ca="1">'Data (DefiLlama)'!$H$8*100+_xlfn.NORM.S.INV(RAND())*'Data (DefiLlama)'!$K$8*$C$6</f>
        <v>5.3591733357636047</v>
      </c>
      <c r="E445" s="172">
        <f ca="1">'Data (DefiLlama)'!$H$9*100+_xlfn.NORM.S.INV(RAND())*'Data (DefiLlama)'!$K$9*$C$6</f>
        <v>4.9072998172616131</v>
      </c>
      <c r="F445" s="172">
        <f ca="1">'Data (DefiLlama)'!$H$10*100+_xlfn.NORM.S.INV(RAND())*'Data (DefiLlama)'!$K$10*$C$6</f>
        <v>2.639406954319798</v>
      </c>
      <c r="G445" s="172">
        <f ca="1">'Data (DefiLlama)'!$H$11*100+_xlfn.NORM.S.INV(RAND())*'Data (DefiLlama)'!$K$11*$C$6</f>
        <v>-0.27376956620590376</v>
      </c>
      <c r="H445" s="172">
        <f ca="1">'Data (DefiLlama)'!$H$12*100+_xlfn.NORM.S.INV(RAND())*'Data (DefiLlama)'!$K$12*$C$6</f>
        <v>4.0591055041254487</v>
      </c>
      <c r="I445" s="175">
        <f ca="1">'Data (DefiLlama)'!$H$13*100+_xlfn.NORM.S.INV(RAND())*'Data (DefiLlama)'!$K$13*$C$6</f>
        <v>3.6677096942867808</v>
      </c>
      <c r="J445" s="172">
        <f ca="1">C445*'Allocation - Base'!$H$6+D445*'Allocation - Base'!$H$7+E445*'Allocation - Base'!$H$8+F445*'Allocation - Base'!$H$9+G445*'Allocation - Base'!$H$10+H445*'Allocation - Base'!$H$11+I445*'Allocation - Base'!$H$12</f>
        <v>4.4151219768266134</v>
      </c>
      <c r="K445" s="172">
        <f t="shared" ca="1" si="19"/>
        <v>0</v>
      </c>
      <c r="L445" s="172">
        <f t="shared" ca="1" si="20"/>
        <v>4.3151219768266138</v>
      </c>
      <c r="M445" s="172">
        <f t="shared" ca="1" si="21"/>
        <v>4.3151219768266138</v>
      </c>
      <c r="N445" s="172"/>
    </row>
    <row r="446" spans="2:14" x14ac:dyDescent="0.25">
      <c r="B446" s="164">
        <v>414</v>
      </c>
      <c r="C446" s="172">
        <f ca="1">'Data (DefiLlama)'!$H$7*100+_xlfn.NORM.S.INV(RAND())*'Data (DefiLlama)'!$K$7*$C$6</f>
        <v>4.2507158733888888</v>
      </c>
      <c r="D446" s="172">
        <f ca="1">'Data (DefiLlama)'!$H$8*100+_xlfn.NORM.S.INV(RAND())*'Data (DefiLlama)'!$K$8*$C$6</f>
        <v>5.7603256728549281</v>
      </c>
      <c r="E446" s="172">
        <f ca="1">'Data (DefiLlama)'!$H$9*100+_xlfn.NORM.S.INV(RAND())*'Data (DefiLlama)'!$K$9*$C$6</f>
        <v>4.0589452407281321</v>
      </c>
      <c r="F446" s="172">
        <f ca="1">'Data (DefiLlama)'!$H$10*100+_xlfn.NORM.S.INV(RAND())*'Data (DefiLlama)'!$K$10*$C$6</f>
        <v>3.1160818237863737</v>
      </c>
      <c r="G446" s="172">
        <f ca="1">'Data (DefiLlama)'!$H$11*100+_xlfn.NORM.S.INV(RAND())*'Data (DefiLlama)'!$K$11*$C$6</f>
        <v>-1.5006575848040531E-3</v>
      </c>
      <c r="H446" s="172">
        <f ca="1">'Data (DefiLlama)'!$H$12*100+_xlfn.NORM.S.INV(RAND())*'Data (DefiLlama)'!$K$12*$C$6</f>
        <v>2.9607457251265314</v>
      </c>
      <c r="I446" s="175">
        <f ca="1">'Data (DefiLlama)'!$H$13*100+_xlfn.NORM.S.INV(RAND())*'Data (DefiLlama)'!$K$13*$C$6</f>
        <v>5.6386166467278613</v>
      </c>
      <c r="J446" s="172">
        <f ca="1">C446*'Allocation - Base'!$H$6+D446*'Allocation - Base'!$H$7+E446*'Allocation - Base'!$H$8+F446*'Allocation - Base'!$H$9+G446*'Allocation - Base'!$H$10+H446*'Allocation - Base'!$H$11+I446*'Allocation - Base'!$H$12</f>
        <v>4.1740693163021714</v>
      </c>
      <c r="K446" s="172">
        <f t="shared" ca="1" si="19"/>
        <v>0</v>
      </c>
      <c r="L446" s="172">
        <f t="shared" ca="1" si="20"/>
        <v>4.0740693163021717</v>
      </c>
      <c r="M446" s="172">
        <f t="shared" ca="1" si="21"/>
        <v>4.0740693163021717</v>
      </c>
      <c r="N446" s="172"/>
    </row>
    <row r="447" spans="2:14" x14ac:dyDescent="0.25">
      <c r="B447" s="164">
        <v>415</v>
      </c>
      <c r="C447" s="172">
        <f ca="1">'Data (DefiLlama)'!$H$7*100+_xlfn.NORM.S.INV(RAND())*'Data (DefiLlama)'!$K$7*$C$6</f>
        <v>4.1485976246036813</v>
      </c>
      <c r="D447" s="172">
        <f ca="1">'Data (DefiLlama)'!$H$8*100+_xlfn.NORM.S.INV(RAND())*'Data (DefiLlama)'!$K$8*$C$6</f>
        <v>3.6498764106718391</v>
      </c>
      <c r="E447" s="172">
        <f ca="1">'Data (DefiLlama)'!$H$9*100+_xlfn.NORM.S.INV(RAND())*'Data (DefiLlama)'!$K$9*$C$6</f>
        <v>4.2982537600183957</v>
      </c>
      <c r="F447" s="172">
        <f ca="1">'Data (DefiLlama)'!$H$10*100+_xlfn.NORM.S.INV(RAND())*'Data (DefiLlama)'!$K$10*$C$6</f>
        <v>3.7017166714058476</v>
      </c>
      <c r="G447" s="172">
        <f ca="1">'Data (DefiLlama)'!$H$11*100+_xlfn.NORM.S.INV(RAND())*'Data (DefiLlama)'!$K$11*$C$6</f>
        <v>-0.35375373984158232</v>
      </c>
      <c r="H447" s="172">
        <f ca="1">'Data (DefiLlama)'!$H$12*100+_xlfn.NORM.S.INV(RAND())*'Data (DefiLlama)'!$K$12*$C$6</f>
        <v>5.24402508428693</v>
      </c>
      <c r="I447" s="175">
        <f ca="1">'Data (DefiLlama)'!$H$13*100+_xlfn.NORM.S.INV(RAND())*'Data (DefiLlama)'!$K$13*$C$6</f>
        <v>6.145350927513495</v>
      </c>
      <c r="J447" s="172">
        <f ca="1">C447*'Allocation - Base'!$H$6+D447*'Allocation - Base'!$H$7+E447*'Allocation - Base'!$H$8+F447*'Allocation - Base'!$H$9+G447*'Allocation - Base'!$H$10+H447*'Allocation - Base'!$H$11+I447*'Allocation - Base'!$H$12</f>
        <v>4.0005279057046232</v>
      </c>
      <c r="K447" s="172">
        <f t="shared" ca="1" si="19"/>
        <v>0</v>
      </c>
      <c r="L447" s="172">
        <f t="shared" ca="1" si="20"/>
        <v>3.9005279057046232</v>
      </c>
      <c r="M447" s="172">
        <f t="shared" ca="1" si="21"/>
        <v>3.9005279057046232</v>
      </c>
      <c r="N447" s="172"/>
    </row>
    <row r="448" spans="2:14" x14ac:dyDescent="0.25">
      <c r="B448" s="164">
        <v>416</v>
      </c>
      <c r="C448" s="172">
        <f ca="1">'Data (DefiLlama)'!$H$7*100+_xlfn.NORM.S.INV(RAND())*'Data (DefiLlama)'!$K$7*$C$6</f>
        <v>4.1442007792872033</v>
      </c>
      <c r="D448" s="172">
        <f ca="1">'Data (DefiLlama)'!$H$8*100+_xlfn.NORM.S.INV(RAND())*'Data (DefiLlama)'!$K$8*$C$6</f>
        <v>4.1017170608195679</v>
      </c>
      <c r="E448" s="172">
        <f ca="1">'Data (DefiLlama)'!$H$9*100+_xlfn.NORM.S.INV(RAND())*'Data (DefiLlama)'!$K$9*$C$6</f>
        <v>4.0786308914701346</v>
      </c>
      <c r="F448" s="172">
        <f ca="1">'Data (DefiLlama)'!$H$10*100+_xlfn.NORM.S.INV(RAND())*'Data (DefiLlama)'!$K$10*$C$6</f>
        <v>2.7219617630131054</v>
      </c>
      <c r="G448" s="172">
        <f ca="1">'Data (DefiLlama)'!$H$11*100+_xlfn.NORM.S.INV(RAND())*'Data (DefiLlama)'!$K$11*$C$6</f>
        <v>-0.30892808266793054</v>
      </c>
      <c r="H448" s="172">
        <f ca="1">'Data (DefiLlama)'!$H$12*100+_xlfn.NORM.S.INV(RAND())*'Data (DefiLlama)'!$K$12*$C$6</f>
        <v>6.3369851726779434</v>
      </c>
      <c r="I448" s="175">
        <f ca="1">'Data (DefiLlama)'!$H$13*100+_xlfn.NORM.S.INV(RAND())*'Data (DefiLlama)'!$K$13*$C$6</f>
        <v>4.8459888617094444</v>
      </c>
      <c r="J448" s="172">
        <f ca="1">C448*'Allocation - Base'!$H$6+D448*'Allocation - Base'!$H$7+E448*'Allocation - Base'!$H$8+F448*'Allocation - Base'!$H$9+G448*'Allocation - Base'!$H$10+H448*'Allocation - Base'!$H$11+I448*'Allocation - Base'!$H$12</f>
        <v>4.2234485936268813</v>
      </c>
      <c r="K448" s="172">
        <f t="shared" ca="1" si="19"/>
        <v>0</v>
      </c>
      <c r="L448" s="172">
        <f t="shared" ca="1" si="20"/>
        <v>4.1234485936268817</v>
      </c>
      <c r="M448" s="172">
        <f t="shared" ca="1" si="21"/>
        <v>4.1234485936268817</v>
      </c>
      <c r="N448" s="172"/>
    </row>
    <row r="449" spans="2:14" x14ac:dyDescent="0.25">
      <c r="B449" s="164">
        <v>417</v>
      </c>
      <c r="C449" s="172">
        <f ca="1">'Data (DefiLlama)'!$H$7*100+_xlfn.NORM.S.INV(RAND())*'Data (DefiLlama)'!$K$7*$C$6</f>
        <v>4.3598353445541651</v>
      </c>
      <c r="D449" s="172">
        <f ca="1">'Data (DefiLlama)'!$H$8*100+_xlfn.NORM.S.INV(RAND())*'Data (DefiLlama)'!$K$8*$C$6</f>
        <v>5.9823094444666776</v>
      </c>
      <c r="E449" s="172">
        <f ca="1">'Data (DefiLlama)'!$H$9*100+_xlfn.NORM.S.INV(RAND())*'Data (DefiLlama)'!$K$9*$C$6</f>
        <v>5.1044033431515068</v>
      </c>
      <c r="F449" s="172">
        <f ca="1">'Data (DefiLlama)'!$H$10*100+_xlfn.NORM.S.INV(RAND())*'Data (DefiLlama)'!$K$10*$C$6</f>
        <v>2.8463682055388535</v>
      </c>
      <c r="G449" s="172">
        <f ca="1">'Data (DefiLlama)'!$H$11*100+_xlfn.NORM.S.INV(RAND())*'Data (DefiLlama)'!$K$11*$C$6</f>
        <v>6.2884852213353534E-2</v>
      </c>
      <c r="H449" s="172">
        <f ca="1">'Data (DefiLlama)'!$H$12*100+_xlfn.NORM.S.INV(RAND())*'Data (DefiLlama)'!$K$12*$C$6</f>
        <v>3.9408543834945924</v>
      </c>
      <c r="I449" s="175">
        <f ca="1">'Data (DefiLlama)'!$H$13*100+_xlfn.NORM.S.INV(RAND())*'Data (DefiLlama)'!$K$13*$C$6</f>
        <v>5.6784785888575549</v>
      </c>
      <c r="J449" s="172">
        <f ca="1">C449*'Allocation - Base'!$H$6+D449*'Allocation - Base'!$H$7+E449*'Allocation - Base'!$H$8+F449*'Allocation - Base'!$H$9+G449*'Allocation - Base'!$H$10+H449*'Allocation - Base'!$H$11+I449*'Allocation - Base'!$H$12</f>
        <v>4.6739012004056519</v>
      </c>
      <c r="K449" s="172">
        <f t="shared" ca="1" si="19"/>
        <v>0</v>
      </c>
      <c r="L449" s="172">
        <f t="shared" ca="1" si="20"/>
        <v>4.5739012004056523</v>
      </c>
      <c r="M449" s="172">
        <f t="shared" ca="1" si="21"/>
        <v>4.5739012004056523</v>
      </c>
      <c r="N449" s="172"/>
    </row>
    <row r="450" spans="2:14" x14ac:dyDescent="0.25">
      <c r="B450" s="164">
        <v>418</v>
      </c>
      <c r="C450" s="172">
        <f ca="1">'Data (DefiLlama)'!$H$7*100+_xlfn.NORM.S.INV(RAND())*'Data (DefiLlama)'!$K$7*$C$6</f>
        <v>3.9768613083738273</v>
      </c>
      <c r="D450" s="172">
        <f ca="1">'Data (DefiLlama)'!$H$8*100+_xlfn.NORM.S.INV(RAND())*'Data (DefiLlama)'!$K$8*$C$6</f>
        <v>5.0053842090991347</v>
      </c>
      <c r="E450" s="172">
        <f ca="1">'Data (DefiLlama)'!$H$9*100+_xlfn.NORM.S.INV(RAND())*'Data (DefiLlama)'!$K$9*$C$6</f>
        <v>4.4490516122876107</v>
      </c>
      <c r="F450" s="172">
        <f ca="1">'Data (DefiLlama)'!$H$10*100+_xlfn.NORM.S.INV(RAND())*'Data (DefiLlama)'!$K$10*$C$6</f>
        <v>2.645540208373391</v>
      </c>
      <c r="G450" s="172">
        <f ca="1">'Data (DefiLlama)'!$H$11*100+_xlfn.NORM.S.INV(RAND())*'Data (DefiLlama)'!$K$11*$C$6</f>
        <v>-0.13897232833185591</v>
      </c>
      <c r="H450" s="172">
        <f ca="1">'Data (DefiLlama)'!$H$12*100+_xlfn.NORM.S.INV(RAND())*'Data (DefiLlama)'!$K$12*$C$6</f>
        <v>4.0769317702800496</v>
      </c>
      <c r="I450" s="175">
        <f ca="1">'Data (DefiLlama)'!$H$13*100+_xlfn.NORM.S.INV(RAND())*'Data (DefiLlama)'!$K$13*$C$6</f>
        <v>5.2468213331598754</v>
      </c>
      <c r="J450" s="172">
        <f ca="1">C450*'Allocation - Base'!$H$6+D450*'Allocation - Base'!$H$7+E450*'Allocation - Base'!$H$8+F450*'Allocation - Base'!$H$9+G450*'Allocation - Base'!$H$10+H450*'Allocation - Base'!$H$11+I450*'Allocation - Base'!$H$12</f>
        <v>4.1612584969842485</v>
      </c>
      <c r="K450" s="172">
        <f t="shared" ca="1" si="19"/>
        <v>0</v>
      </c>
      <c r="L450" s="172">
        <f t="shared" ca="1" si="20"/>
        <v>4.0612584969842489</v>
      </c>
      <c r="M450" s="172">
        <f t="shared" ca="1" si="21"/>
        <v>4.0612584969842489</v>
      </c>
      <c r="N450" s="172"/>
    </row>
    <row r="451" spans="2:14" x14ac:dyDescent="0.25">
      <c r="B451" s="164">
        <v>419</v>
      </c>
      <c r="C451" s="172">
        <f ca="1">'Data (DefiLlama)'!$H$7*100+_xlfn.NORM.S.INV(RAND())*'Data (DefiLlama)'!$K$7*$C$6</f>
        <v>4.4360380931218275</v>
      </c>
      <c r="D451" s="172">
        <f ca="1">'Data (DefiLlama)'!$H$8*100+_xlfn.NORM.S.INV(RAND())*'Data (DefiLlama)'!$K$8*$C$6</f>
        <v>5.2453025236219215</v>
      </c>
      <c r="E451" s="172">
        <f ca="1">'Data (DefiLlama)'!$H$9*100+_xlfn.NORM.S.INV(RAND())*'Data (DefiLlama)'!$K$9*$C$6</f>
        <v>4.1863624669854405</v>
      </c>
      <c r="F451" s="172">
        <f ca="1">'Data (DefiLlama)'!$H$10*100+_xlfn.NORM.S.INV(RAND())*'Data (DefiLlama)'!$K$10*$C$6</f>
        <v>3.2970208853537479</v>
      </c>
      <c r="G451" s="172">
        <f ca="1">'Data (DefiLlama)'!$H$11*100+_xlfn.NORM.S.INV(RAND())*'Data (DefiLlama)'!$K$11*$C$6</f>
        <v>-0.20939570757464651</v>
      </c>
      <c r="H451" s="172">
        <f ca="1">'Data (DefiLlama)'!$H$12*100+_xlfn.NORM.S.INV(RAND())*'Data (DefiLlama)'!$K$12*$C$6</f>
        <v>3.4604382194782928</v>
      </c>
      <c r="I451" s="175">
        <f ca="1">'Data (DefiLlama)'!$H$13*100+_xlfn.NORM.S.INV(RAND())*'Data (DefiLlama)'!$K$13*$C$6</f>
        <v>5.9877046704765853</v>
      </c>
      <c r="J451" s="172">
        <f ca="1">C451*'Allocation - Base'!$H$6+D451*'Allocation - Base'!$H$7+E451*'Allocation - Base'!$H$8+F451*'Allocation - Base'!$H$9+G451*'Allocation - Base'!$H$10+H451*'Allocation - Base'!$H$11+I451*'Allocation - Base'!$H$12</f>
        <v>4.1973236231314006</v>
      </c>
      <c r="K451" s="172">
        <f t="shared" ca="1" si="19"/>
        <v>0</v>
      </c>
      <c r="L451" s="172">
        <f t="shared" ca="1" si="20"/>
        <v>4.097323623131401</v>
      </c>
      <c r="M451" s="172">
        <f t="shared" ca="1" si="21"/>
        <v>4.097323623131401</v>
      </c>
      <c r="N451" s="172"/>
    </row>
    <row r="452" spans="2:14" x14ac:dyDescent="0.25">
      <c r="B452" s="164">
        <v>420</v>
      </c>
      <c r="C452" s="172">
        <f ca="1">'Data (DefiLlama)'!$H$7*100+_xlfn.NORM.S.INV(RAND())*'Data (DefiLlama)'!$K$7*$C$6</f>
        <v>4.0474889934453158</v>
      </c>
      <c r="D452" s="172">
        <f ca="1">'Data (DefiLlama)'!$H$8*100+_xlfn.NORM.S.INV(RAND())*'Data (DefiLlama)'!$K$8*$C$6</f>
        <v>5.6957029129438155</v>
      </c>
      <c r="E452" s="172">
        <f ca="1">'Data (DefiLlama)'!$H$9*100+_xlfn.NORM.S.INV(RAND())*'Data (DefiLlama)'!$K$9*$C$6</f>
        <v>4.7794127015037846</v>
      </c>
      <c r="F452" s="172">
        <f ca="1">'Data (DefiLlama)'!$H$10*100+_xlfn.NORM.S.INV(RAND())*'Data (DefiLlama)'!$K$10*$C$6</f>
        <v>3.6553898507094069</v>
      </c>
      <c r="G452" s="172">
        <f ca="1">'Data (DefiLlama)'!$H$11*100+_xlfn.NORM.S.INV(RAND())*'Data (DefiLlama)'!$K$11*$C$6</f>
        <v>5.0976527888870131E-2</v>
      </c>
      <c r="H452" s="172">
        <f ca="1">'Data (DefiLlama)'!$H$12*100+_xlfn.NORM.S.INV(RAND())*'Data (DefiLlama)'!$K$12*$C$6</f>
        <v>6.0941758026778281</v>
      </c>
      <c r="I452" s="175">
        <f ca="1">'Data (DefiLlama)'!$H$13*100+_xlfn.NORM.S.INV(RAND())*'Data (DefiLlama)'!$K$13*$C$6</f>
        <v>4.8854811417418205</v>
      </c>
      <c r="J452" s="172">
        <f ca="1">C452*'Allocation - Base'!$H$6+D452*'Allocation - Base'!$H$7+E452*'Allocation - Base'!$H$8+F452*'Allocation - Base'!$H$9+G452*'Allocation - Base'!$H$10+H452*'Allocation - Base'!$H$11+I452*'Allocation - Base'!$H$12</f>
        <v>4.7497007984416122</v>
      </c>
      <c r="K452" s="172">
        <f t="shared" ca="1" si="19"/>
        <v>0</v>
      </c>
      <c r="L452" s="172">
        <f t="shared" ca="1" si="20"/>
        <v>4.6497007984416125</v>
      </c>
      <c r="M452" s="172">
        <f t="shared" ca="1" si="21"/>
        <v>4.6497007984416125</v>
      </c>
      <c r="N452" s="172"/>
    </row>
    <row r="453" spans="2:14" x14ac:dyDescent="0.25">
      <c r="B453" s="164">
        <v>421</v>
      </c>
      <c r="C453" s="172">
        <f ca="1">'Data (DefiLlama)'!$H$7*100+_xlfn.NORM.S.INV(RAND())*'Data (DefiLlama)'!$K$7*$C$6</f>
        <v>4.276927201119114</v>
      </c>
      <c r="D453" s="172">
        <f ca="1">'Data (DefiLlama)'!$H$8*100+_xlfn.NORM.S.INV(RAND())*'Data (DefiLlama)'!$K$8*$C$6</f>
        <v>4.3984145031487643</v>
      </c>
      <c r="E453" s="172">
        <f ca="1">'Data (DefiLlama)'!$H$9*100+_xlfn.NORM.S.INV(RAND())*'Data (DefiLlama)'!$K$9*$C$6</f>
        <v>4.9237238041418365</v>
      </c>
      <c r="F453" s="172">
        <f ca="1">'Data (DefiLlama)'!$H$10*100+_xlfn.NORM.S.INV(RAND())*'Data (DefiLlama)'!$K$10*$C$6</f>
        <v>2.4950871831238239</v>
      </c>
      <c r="G453" s="172">
        <f ca="1">'Data (DefiLlama)'!$H$11*100+_xlfn.NORM.S.INV(RAND())*'Data (DefiLlama)'!$K$11*$C$6</f>
        <v>0.2041915449651549</v>
      </c>
      <c r="H453" s="172">
        <f ca="1">'Data (DefiLlama)'!$H$12*100+_xlfn.NORM.S.INV(RAND())*'Data (DefiLlama)'!$K$12*$C$6</f>
        <v>4.1784709945910405</v>
      </c>
      <c r="I453" s="175">
        <f ca="1">'Data (DefiLlama)'!$H$13*100+_xlfn.NORM.S.INV(RAND())*'Data (DefiLlama)'!$K$13*$C$6</f>
        <v>4.4289592039707095</v>
      </c>
      <c r="J453" s="172">
        <f ca="1">C453*'Allocation - Base'!$H$6+D453*'Allocation - Base'!$H$7+E453*'Allocation - Base'!$H$8+F453*'Allocation - Base'!$H$9+G453*'Allocation - Base'!$H$10+H453*'Allocation - Base'!$H$11+I453*'Allocation - Base'!$H$12</f>
        <v>4.2505929635952979</v>
      </c>
      <c r="K453" s="172">
        <f t="shared" ca="1" si="19"/>
        <v>0</v>
      </c>
      <c r="L453" s="172">
        <f t="shared" ca="1" si="20"/>
        <v>4.1505929635952983</v>
      </c>
      <c r="M453" s="172">
        <f t="shared" ca="1" si="21"/>
        <v>4.1505929635952983</v>
      </c>
      <c r="N453" s="172"/>
    </row>
    <row r="454" spans="2:14" x14ac:dyDescent="0.25">
      <c r="B454" s="164">
        <v>422</v>
      </c>
      <c r="C454" s="172">
        <f ca="1">'Data (DefiLlama)'!$H$7*100+_xlfn.NORM.S.INV(RAND())*'Data (DefiLlama)'!$K$7*$C$6</f>
        <v>4.1815424383771767</v>
      </c>
      <c r="D454" s="172">
        <f ca="1">'Data (DefiLlama)'!$H$8*100+_xlfn.NORM.S.INV(RAND())*'Data (DefiLlama)'!$K$8*$C$6</f>
        <v>4.3023664932319345</v>
      </c>
      <c r="E454" s="172">
        <f ca="1">'Data (DefiLlama)'!$H$9*100+_xlfn.NORM.S.INV(RAND())*'Data (DefiLlama)'!$K$9*$C$6</f>
        <v>4.4871983367680102</v>
      </c>
      <c r="F454" s="172">
        <f ca="1">'Data (DefiLlama)'!$H$10*100+_xlfn.NORM.S.INV(RAND())*'Data (DefiLlama)'!$K$10*$C$6</f>
        <v>2.9538577516445095</v>
      </c>
      <c r="G454" s="172">
        <f ca="1">'Data (DefiLlama)'!$H$11*100+_xlfn.NORM.S.INV(RAND())*'Data (DefiLlama)'!$K$11*$C$6</f>
        <v>-4.7636649062385841E-3</v>
      </c>
      <c r="H454" s="172">
        <f ca="1">'Data (DefiLlama)'!$H$12*100+_xlfn.NORM.S.INV(RAND())*'Data (DefiLlama)'!$K$12*$C$6</f>
        <v>6.1600856451452115</v>
      </c>
      <c r="I454" s="175">
        <f ca="1">'Data (DefiLlama)'!$H$13*100+_xlfn.NORM.S.INV(RAND())*'Data (DefiLlama)'!$K$13*$C$6</f>
        <v>4.5087685464448972</v>
      </c>
      <c r="J454" s="172">
        <f ca="1">C454*'Allocation - Base'!$H$6+D454*'Allocation - Base'!$H$7+E454*'Allocation - Base'!$H$8+F454*'Allocation - Base'!$H$9+G454*'Allocation - Base'!$H$10+H454*'Allocation - Base'!$H$11+I454*'Allocation - Base'!$H$12</f>
        <v>4.3756286025396092</v>
      </c>
      <c r="K454" s="172">
        <f t="shared" ca="1" si="19"/>
        <v>0</v>
      </c>
      <c r="L454" s="172">
        <f t="shared" ca="1" si="20"/>
        <v>4.2756286025396095</v>
      </c>
      <c r="M454" s="172">
        <f t="shared" ca="1" si="21"/>
        <v>4.2756286025396095</v>
      </c>
      <c r="N454" s="172"/>
    </row>
    <row r="455" spans="2:14" x14ac:dyDescent="0.25">
      <c r="B455" s="164">
        <v>423</v>
      </c>
      <c r="C455" s="172">
        <f ca="1">'Data (DefiLlama)'!$H$7*100+_xlfn.NORM.S.INV(RAND())*'Data (DefiLlama)'!$K$7*$C$6</f>
        <v>4.5734594180637549</v>
      </c>
      <c r="D455" s="172">
        <f ca="1">'Data (DefiLlama)'!$H$8*100+_xlfn.NORM.S.INV(RAND())*'Data (DefiLlama)'!$K$8*$C$6</f>
        <v>5.6509615544047067</v>
      </c>
      <c r="E455" s="172">
        <f ca="1">'Data (DefiLlama)'!$H$9*100+_xlfn.NORM.S.INV(RAND())*'Data (DefiLlama)'!$K$9*$C$6</f>
        <v>4.2739562198926375</v>
      </c>
      <c r="F455" s="172">
        <f ca="1">'Data (DefiLlama)'!$H$10*100+_xlfn.NORM.S.INV(RAND())*'Data (DefiLlama)'!$K$10*$C$6</f>
        <v>2.6312738926574046</v>
      </c>
      <c r="G455" s="172">
        <f ca="1">'Data (DefiLlama)'!$H$11*100+_xlfn.NORM.S.INV(RAND())*'Data (DefiLlama)'!$K$11*$C$6</f>
        <v>-5.9566031615019249E-2</v>
      </c>
      <c r="H455" s="172">
        <f ca="1">'Data (DefiLlama)'!$H$12*100+_xlfn.NORM.S.INV(RAND())*'Data (DefiLlama)'!$K$12*$C$6</f>
        <v>3.9097106044621723</v>
      </c>
      <c r="I455" s="175">
        <f ca="1">'Data (DefiLlama)'!$H$13*100+_xlfn.NORM.S.INV(RAND())*'Data (DefiLlama)'!$K$13*$C$6</f>
        <v>6.6300569178319719</v>
      </c>
      <c r="J455" s="172">
        <f ca="1">C455*'Allocation - Base'!$H$6+D455*'Allocation - Base'!$H$7+E455*'Allocation - Base'!$H$8+F455*'Allocation - Base'!$H$9+G455*'Allocation - Base'!$H$10+H455*'Allocation - Base'!$H$11+I455*'Allocation - Base'!$H$12</f>
        <v>4.4367455580820376</v>
      </c>
      <c r="K455" s="172">
        <f t="shared" ca="1" si="19"/>
        <v>0</v>
      </c>
      <c r="L455" s="172">
        <f t="shared" ca="1" si="20"/>
        <v>4.336745558082038</v>
      </c>
      <c r="M455" s="172">
        <f t="shared" ca="1" si="21"/>
        <v>4.336745558082038</v>
      </c>
      <c r="N455" s="172"/>
    </row>
    <row r="456" spans="2:14" x14ac:dyDescent="0.25">
      <c r="B456" s="164">
        <v>424</v>
      </c>
      <c r="C456" s="172">
        <f ca="1">'Data (DefiLlama)'!$H$7*100+_xlfn.NORM.S.INV(RAND())*'Data (DefiLlama)'!$K$7*$C$6</f>
        <v>4.1373992518743075</v>
      </c>
      <c r="D456" s="172">
        <f ca="1">'Data (DefiLlama)'!$H$8*100+_xlfn.NORM.S.INV(RAND())*'Data (DefiLlama)'!$K$8*$C$6</f>
        <v>4.1871927570208651</v>
      </c>
      <c r="E456" s="172">
        <f ca="1">'Data (DefiLlama)'!$H$9*100+_xlfn.NORM.S.INV(RAND())*'Data (DefiLlama)'!$K$9*$C$6</f>
        <v>4.1772758265126342</v>
      </c>
      <c r="F456" s="172">
        <f ca="1">'Data (DefiLlama)'!$H$10*100+_xlfn.NORM.S.INV(RAND())*'Data (DefiLlama)'!$K$10*$C$6</f>
        <v>4.3009683712246414</v>
      </c>
      <c r="G456" s="172">
        <f ca="1">'Data (DefiLlama)'!$H$11*100+_xlfn.NORM.S.INV(RAND())*'Data (DefiLlama)'!$K$11*$C$6</f>
        <v>9.3966963305662329E-2</v>
      </c>
      <c r="H456" s="172">
        <f ca="1">'Data (DefiLlama)'!$H$12*100+_xlfn.NORM.S.INV(RAND())*'Data (DefiLlama)'!$K$12*$C$6</f>
        <v>4.5987738806586949</v>
      </c>
      <c r="I456" s="175">
        <f ca="1">'Data (DefiLlama)'!$H$13*100+_xlfn.NORM.S.INV(RAND())*'Data (DefiLlama)'!$K$13*$C$6</f>
        <v>6.0698054741218224</v>
      </c>
      <c r="J456" s="172">
        <f ca="1">C456*'Allocation - Base'!$H$6+D456*'Allocation - Base'!$H$7+E456*'Allocation - Base'!$H$8+F456*'Allocation - Base'!$H$9+G456*'Allocation - Base'!$H$10+H456*'Allocation - Base'!$H$11+I456*'Allocation - Base'!$H$12</f>
        <v>4.0268513517097544</v>
      </c>
      <c r="K456" s="172">
        <f t="shared" ca="1" si="19"/>
        <v>0</v>
      </c>
      <c r="L456" s="172">
        <f t="shared" ca="1" si="20"/>
        <v>3.9268513517097543</v>
      </c>
      <c r="M456" s="172">
        <f t="shared" ca="1" si="21"/>
        <v>3.9268513517097543</v>
      </c>
      <c r="N456" s="172"/>
    </row>
    <row r="457" spans="2:14" x14ac:dyDescent="0.25">
      <c r="B457" s="164">
        <v>425</v>
      </c>
      <c r="C457" s="172">
        <f ca="1">'Data (DefiLlama)'!$H$7*100+_xlfn.NORM.S.INV(RAND())*'Data (DefiLlama)'!$K$7*$C$6</f>
        <v>4.2530670938262158</v>
      </c>
      <c r="D457" s="172">
        <f ca="1">'Data (DefiLlama)'!$H$8*100+_xlfn.NORM.S.INV(RAND())*'Data (DefiLlama)'!$K$8*$C$6</f>
        <v>4.5139752708385288</v>
      </c>
      <c r="E457" s="172">
        <f ca="1">'Data (DefiLlama)'!$H$9*100+_xlfn.NORM.S.INV(RAND())*'Data (DefiLlama)'!$K$9*$C$6</f>
        <v>4.8189065470798385</v>
      </c>
      <c r="F457" s="172">
        <f ca="1">'Data (DefiLlama)'!$H$10*100+_xlfn.NORM.S.INV(RAND())*'Data (DefiLlama)'!$K$10*$C$6</f>
        <v>2.3712344164095267</v>
      </c>
      <c r="G457" s="172">
        <f ca="1">'Data (DefiLlama)'!$H$11*100+_xlfn.NORM.S.INV(RAND())*'Data (DefiLlama)'!$K$11*$C$6</f>
        <v>-4.3727284782472328E-2</v>
      </c>
      <c r="H457" s="172">
        <f ca="1">'Data (DefiLlama)'!$H$12*100+_xlfn.NORM.S.INV(RAND())*'Data (DefiLlama)'!$K$12*$C$6</f>
        <v>5.5942316461440882</v>
      </c>
      <c r="I457" s="175">
        <f ca="1">'Data (DefiLlama)'!$H$13*100+_xlfn.NORM.S.INV(RAND())*'Data (DefiLlama)'!$K$13*$C$6</f>
        <v>6.5305517066232097</v>
      </c>
      <c r="J457" s="172">
        <f ca="1">C457*'Allocation - Base'!$H$6+D457*'Allocation - Base'!$H$7+E457*'Allocation - Base'!$H$8+F457*'Allocation - Base'!$H$9+G457*'Allocation - Base'!$H$10+H457*'Allocation - Base'!$H$11+I457*'Allocation - Base'!$H$12</f>
        <v>4.4460889653099462</v>
      </c>
      <c r="K457" s="172">
        <f t="shared" ca="1" si="19"/>
        <v>0</v>
      </c>
      <c r="L457" s="172">
        <f t="shared" ca="1" si="20"/>
        <v>4.3460889653099466</v>
      </c>
      <c r="M457" s="172">
        <f t="shared" ca="1" si="21"/>
        <v>4.3460889653099466</v>
      </c>
      <c r="N457" s="172"/>
    </row>
    <row r="458" spans="2:14" x14ac:dyDescent="0.25">
      <c r="B458" s="164">
        <v>426</v>
      </c>
      <c r="C458" s="172">
        <f ca="1">'Data (DefiLlama)'!$H$7*100+_xlfn.NORM.S.INV(RAND())*'Data (DefiLlama)'!$K$7*$C$6</f>
        <v>4.3272665937379333</v>
      </c>
      <c r="D458" s="172">
        <f ca="1">'Data (DefiLlama)'!$H$8*100+_xlfn.NORM.S.INV(RAND())*'Data (DefiLlama)'!$K$8*$C$6</f>
        <v>4.8118874114728181</v>
      </c>
      <c r="E458" s="172">
        <f ca="1">'Data (DefiLlama)'!$H$9*100+_xlfn.NORM.S.INV(RAND())*'Data (DefiLlama)'!$K$9*$C$6</f>
        <v>5.0448568750487013</v>
      </c>
      <c r="F458" s="172">
        <f ca="1">'Data (DefiLlama)'!$H$10*100+_xlfn.NORM.S.INV(RAND())*'Data (DefiLlama)'!$K$10*$C$6</f>
        <v>3.2663523133268577</v>
      </c>
      <c r="G458" s="172">
        <f ca="1">'Data (DefiLlama)'!$H$11*100+_xlfn.NORM.S.INV(RAND())*'Data (DefiLlama)'!$K$11*$C$6</f>
        <v>0.6914153411507713</v>
      </c>
      <c r="H458" s="172">
        <f ca="1">'Data (DefiLlama)'!$H$12*100+_xlfn.NORM.S.INV(RAND())*'Data (DefiLlama)'!$K$12*$C$6</f>
        <v>5.3718394558980709</v>
      </c>
      <c r="I458" s="175">
        <f ca="1">'Data (DefiLlama)'!$H$13*100+_xlfn.NORM.S.INV(RAND())*'Data (DefiLlama)'!$K$13*$C$6</f>
        <v>4.7678758003804447</v>
      </c>
      <c r="J458" s="172">
        <f ca="1">C458*'Allocation - Base'!$H$6+D458*'Allocation - Base'!$H$7+E458*'Allocation - Base'!$H$8+F458*'Allocation - Base'!$H$9+G458*'Allocation - Base'!$H$10+H458*'Allocation - Base'!$H$11+I458*'Allocation - Base'!$H$12</f>
        <v>4.6027127351940091</v>
      </c>
      <c r="K458" s="172">
        <f t="shared" ca="1" si="19"/>
        <v>3.4648745006110615</v>
      </c>
      <c r="L458" s="172">
        <f t="shared" ca="1" si="20"/>
        <v>1.037838234582948</v>
      </c>
      <c r="M458" s="172">
        <f t="shared" ca="1" si="21"/>
        <v>4.5027127351940095</v>
      </c>
      <c r="N458" s="172"/>
    </row>
    <row r="459" spans="2:14" x14ac:dyDescent="0.25">
      <c r="B459" s="164">
        <v>427</v>
      </c>
      <c r="C459" s="172">
        <f ca="1">'Data (DefiLlama)'!$H$7*100+_xlfn.NORM.S.INV(RAND())*'Data (DefiLlama)'!$K$7*$C$6</f>
        <v>4.1316494362355414</v>
      </c>
      <c r="D459" s="172">
        <f ca="1">'Data (DefiLlama)'!$H$8*100+_xlfn.NORM.S.INV(RAND())*'Data (DefiLlama)'!$K$8*$C$6</f>
        <v>4.9966202651027602</v>
      </c>
      <c r="E459" s="172">
        <f ca="1">'Data (DefiLlama)'!$H$9*100+_xlfn.NORM.S.INV(RAND())*'Data (DefiLlama)'!$K$9*$C$6</f>
        <v>4.5961402064142813</v>
      </c>
      <c r="F459" s="172">
        <f ca="1">'Data (DefiLlama)'!$H$10*100+_xlfn.NORM.S.INV(RAND())*'Data (DefiLlama)'!$K$10*$C$6</f>
        <v>3.4136124112389341</v>
      </c>
      <c r="G459" s="172">
        <f ca="1">'Data (DefiLlama)'!$H$11*100+_xlfn.NORM.S.INV(RAND())*'Data (DefiLlama)'!$K$11*$C$6</f>
        <v>-0.22690543014100589</v>
      </c>
      <c r="H459" s="172">
        <f ca="1">'Data (DefiLlama)'!$H$12*100+_xlfn.NORM.S.INV(RAND())*'Data (DefiLlama)'!$K$12*$C$6</f>
        <v>4.6025405939972996</v>
      </c>
      <c r="I459" s="175">
        <f ca="1">'Data (DefiLlama)'!$H$13*100+_xlfn.NORM.S.INV(RAND())*'Data (DefiLlama)'!$K$13*$C$6</f>
        <v>6.1488161060862421</v>
      </c>
      <c r="J459" s="172">
        <f ca="1">C459*'Allocation - Base'!$H$6+D459*'Allocation - Base'!$H$7+E459*'Allocation - Base'!$H$8+F459*'Allocation - Base'!$H$9+G459*'Allocation - Base'!$H$10+H459*'Allocation - Base'!$H$11+I459*'Allocation - Base'!$H$12</f>
        <v>4.3167207663424678</v>
      </c>
      <c r="K459" s="172">
        <f t="shared" ca="1" si="19"/>
        <v>0</v>
      </c>
      <c r="L459" s="172">
        <f t="shared" ca="1" si="20"/>
        <v>4.2167207663424682</v>
      </c>
      <c r="M459" s="172">
        <f t="shared" ca="1" si="21"/>
        <v>4.2167207663424682</v>
      </c>
      <c r="N459" s="172"/>
    </row>
    <row r="460" spans="2:14" x14ac:dyDescent="0.25">
      <c r="B460" s="164">
        <v>428</v>
      </c>
      <c r="C460" s="172">
        <f ca="1">'Data (DefiLlama)'!$H$7*100+_xlfn.NORM.S.INV(RAND())*'Data (DefiLlama)'!$K$7*$C$6</f>
        <v>4.3524455420537453</v>
      </c>
      <c r="D460" s="172">
        <f ca="1">'Data (DefiLlama)'!$H$8*100+_xlfn.NORM.S.INV(RAND())*'Data (DefiLlama)'!$K$8*$C$6</f>
        <v>5.6892472728983137</v>
      </c>
      <c r="E460" s="172">
        <f ca="1">'Data (DefiLlama)'!$H$9*100+_xlfn.NORM.S.INV(RAND())*'Data (DefiLlama)'!$K$9*$C$6</f>
        <v>3.936545464094225</v>
      </c>
      <c r="F460" s="172">
        <f ca="1">'Data (DefiLlama)'!$H$10*100+_xlfn.NORM.S.INV(RAND())*'Data (DefiLlama)'!$K$10*$C$6</f>
        <v>4.123301566733959</v>
      </c>
      <c r="G460" s="172">
        <f ca="1">'Data (DefiLlama)'!$H$11*100+_xlfn.NORM.S.INV(RAND())*'Data (DefiLlama)'!$K$11*$C$6</f>
        <v>0.3449117580913878</v>
      </c>
      <c r="H460" s="172">
        <f ca="1">'Data (DefiLlama)'!$H$12*100+_xlfn.NORM.S.INV(RAND())*'Data (DefiLlama)'!$K$12*$C$6</f>
        <v>5.2602805095561882</v>
      </c>
      <c r="I460" s="175">
        <f ca="1">'Data (DefiLlama)'!$H$13*100+_xlfn.NORM.S.INV(RAND())*'Data (DefiLlama)'!$K$13*$C$6</f>
        <v>3.6862578888285515</v>
      </c>
      <c r="J460" s="172">
        <f ca="1">C460*'Allocation - Base'!$H$6+D460*'Allocation - Base'!$H$7+E460*'Allocation - Base'!$H$8+F460*'Allocation - Base'!$H$9+G460*'Allocation - Base'!$H$10+H460*'Allocation - Base'!$H$11+I460*'Allocation - Base'!$H$12</f>
        <v>4.5184695112022562</v>
      </c>
      <c r="K460" s="172">
        <f t="shared" ca="1" si="19"/>
        <v>0</v>
      </c>
      <c r="L460" s="172">
        <f t="shared" ca="1" si="20"/>
        <v>4.4184695112022565</v>
      </c>
      <c r="M460" s="172">
        <f t="shared" ca="1" si="21"/>
        <v>4.4184695112022565</v>
      </c>
      <c r="N460" s="172"/>
    </row>
    <row r="461" spans="2:14" x14ac:dyDescent="0.25">
      <c r="B461" s="164">
        <v>429</v>
      </c>
      <c r="C461" s="172">
        <f ca="1">'Data (DefiLlama)'!$H$7*100+_xlfn.NORM.S.INV(RAND())*'Data (DefiLlama)'!$K$7*$C$6</f>
        <v>4.3889642414533485</v>
      </c>
      <c r="D461" s="172">
        <f ca="1">'Data (DefiLlama)'!$H$8*100+_xlfn.NORM.S.INV(RAND())*'Data (DefiLlama)'!$K$8*$C$6</f>
        <v>4.3322096411240176</v>
      </c>
      <c r="E461" s="172">
        <f ca="1">'Data (DefiLlama)'!$H$9*100+_xlfn.NORM.S.INV(RAND())*'Data (DefiLlama)'!$K$9*$C$6</f>
        <v>4.8720413917637764</v>
      </c>
      <c r="F461" s="172">
        <f ca="1">'Data (DefiLlama)'!$H$10*100+_xlfn.NORM.S.INV(RAND())*'Data (DefiLlama)'!$K$10*$C$6</f>
        <v>3.1441397348155133</v>
      </c>
      <c r="G461" s="172">
        <f ca="1">'Data (DefiLlama)'!$H$11*100+_xlfn.NORM.S.INV(RAND())*'Data (DefiLlama)'!$K$11*$C$6</f>
        <v>-0.12540521705130531</v>
      </c>
      <c r="H461" s="172">
        <f ca="1">'Data (DefiLlama)'!$H$12*100+_xlfn.NORM.S.INV(RAND())*'Data (DefiLlama)'!$K$12*$C$6</f>
        <v>4.449527020378194</v>
      </c>
      <c r="I461" s="175">
        <f ca="1">'Data (DefiLlama)'!$H$13*100+_xlfn.NORM.S.INV(RAND())*'Data (DefiLlama)'!$K$13*$C$6</f>
        <v>6.1671345464648768</v>
      </c>
      <c r="J461" s="172">
        <f ca="1">C461*'Allocation - Base'!$H$6+D461*'Allocation - Base'!$H$7+E461*'Allocation - Base'!$H$8+F461*'Allocation - Base'!$H$9+G461*'Allocation - Base'!$H$10+H461*'Allocation - Base'!$H$11+I461*'Allocation - Base'!$H$12</f>
        <v>4.2789108228621169</v>
      </c>
      <c r="K461" s="172">
        <f t="shared" ca="1" si="19"/>
        <v>0.50813210681449017</v>
      </c>
      <c r="L461" s="172">
        <f t="shared" ca="1" si="20"/>
        <v>3.6707787160476268</v>
      </c>
      <c r="M461" s="172">
        <f t="shared" ca="1" si="21"/>
        <v>4.1789108228621172</v>
      </c>
      <c r="N461" s="172"/>
    </row>
    <row r="462" spans="2:14" x14ac:dyDescent="0.25">
      <c r="B462" s="164">
        <v>430</v>
      </c>
      <c r="C462" s="172">
        <f ca="1">'Data (DefiLlama)'!$H$7*100+_xlfn.NORM.S.INV(RAND())*'Data (DefiLlama)'!$K$7*$C$6</f>
        <v>4.2952886540465078</v>
      </c>
      <c r="D462" s="172">
        <f ca="1">'Data (DefiLlama)'!$H$8*100+_xlfn.NORM.S.INV(RAND())*'Data (DefiLlama)'!$K$8*$C$6</f>
        <v>4.850755035383135</v>
      </c>
      <c r="E462" s="172">
        <f ca="1">'Data (DefiLlama)'!$H$9*100+_xlfn.NORM.S.INV(RAND())*'Data (DefiLlama)'!$K$9*$C$6</f>
        <v>3.6655080542615179</v>
      </c>
      <c r="F462" s="172">
        <f ca="1">'Data (DefiLlama)'!$H$10*100+_xlfn.NORM.S.INV(RAND())*'Data (DefiLlama)'!$K$10*$C$6</f>
        <v>4.03402631957288</v>
      </c>
      <c r="G462" s="172">
        <f ca="1">'Data (DefiLlama)'!$H$11*100+_xlfn.NORM.S.INV(RAND())*'Data (DefiLlama)'!$K$11*$C$6</f>
        <v>0.20174369976023346</v>
      </c>
      <c r="H462" s="172">
        <f ca="1">'Data (DefiLlama)'!$H$12*100+_xlfn.NORM.S.INV(RAND())*'Data (DefiLlama)'!$K$12*$C$6</f>
        <v>4.2558680796174926</v>
      </c>
      <c r="I462" s="175">
        <f ca="1">'Data (DefiLlama)'!$H$13*100+_xlfn.NORM.S.INV(RAND())*'Data (DefiLlama)'!$K$13*$C$6</f>
        <v>6.2119000903567407</v>
      </c>
      <c r="J462" s="172">
        <f ca="1">C462*'Allocation - Base'!$H$6+D462*'Allocation - Base'!$H$7+E462*'Allocation - Base'!$H$8+F462*'Allocation - Base'!$H$9+G462*'Allocation - Base'!$H$10+H462*'Allocation - Base'!$H$11+I462*'Allocation - Base'!$H$12</f>
        <v>4.0661197655557508</v>
      </c>
      <c r="K462" s="172">
        <f t="shared" ca="1" si="19"/>
        <v>0</v>
      </c>
      <c r="L462" s="172">
        <f t="shared" ca="1" si="20"/>
        <v>3.9661197655557507</v>
      </c>
      <c r="M462" s="172">
        <f t="shared" ca="1" si="21"/>
        <v>3.9661197655557507</v>
      </c>
      <c r="N462" s="172"/>
    </row>
    <row r="463" spans="2:14" x14ac:dyDescent="0.25">
      <c r="B463" s="164">
        <v>431</v>
      </c>
      <c r="C463" s="172">
        <f ca="1">'Data (DefiLlama)'!$H$7*100+_xlfn.NORM.S.INV(RAND())*'Data (DefiLlama)'!$K$7*$C$6</f>
        <v>4.2226394741056827</v>
      </c>
      <c r="D463" s="172">
        <f ca="1">'Data (DefiLlama)'!$H$8*100+_xlfn.NORM.S.INV(RAND())*'Data (DefiLlama)'!$K$8*$C$6</f>
        <v>5.4634089570894204</v>
      </c>
      <c r="E463" s="172">
        <f ca="1">'Data (DefiLlama)'!$H$9*100+_xlfn.NORM.S.INV(RAND())*'Data (DefiLlama)'!$K$9*$C$6</f>
        <v>3.6936101535417776</v>
      </c>
      <c r="F463" s="172">
        <f ca="1">'Data (DefiLlama)'!$H$10*100+_xlfn.NORM.S.INV(RAND())*'Data (DefiLlama)'!$K$10*$C$6</f>
        <v>3.8584906807725612</v>
      </c>
      <c r="G463" s="172">
        <f ca="1">'Data (DefiLlama)'!$H$11*100+_xlfn.NORM.S.INV(RAND())*'Data (DefiLlama)'!$K$11*$C$6</f>
        <v>0.2166601256663527</v>
      </c>
      <c r="H463" s="172">
        <f ca="1">'Data (DefiLlama)'!$H$12*100+_xlfn.NORM.S.INV(RAND())*'Data (DefiLlama)'!$K$12*$C$6</f>
        <v>6.1199528658421949</v>
      </c>
      <c r="I463" s="175">
        <f ca="1">'Data (DefiLlama)'!$H$13*100+_xlfn.NORM.S.INV(RAND())*'Data (DefiLlama)'!$K$13*$C$6</f>
        <v>2.8622440929933832</v>
      </c>
      <c r="J463" s="172">
        <f ca="1">C463*'Allocation - Base'!$H$6+D463*'Allocation - Base'!$H$7+E463*'Allocation - Base'!$H$8+F463*'Allocation - Base'!$H$9+G463*'Allocation - Base'!$H$10+H463*'Allocation - Base'!$H$11+I463*'Allocation - Base'!$H$12</f>
        <v>4.4848725560491509</v>
      </c>
      <c r="K463" s="172">
        <f t="shared" ca="1" si="19"/>
        <v>0</v>
      </c>
      <c r="L463" s="172">
        <f t="shared" ca="1" si="20"/>
        <v>4.3848725560491513</v>
      </c>
      <c r="M463" s="172">
        <f t="shared" ca="1" si="21"/>
        <v>4.3848725560491513</v>
      </c>
      <c r="N463" s="172"/>
    </row>
    <row r="464" spans="2:14" x14ac:dyDescent="0.25">
      <c r="B464" s="164">
        <v>432</v>
      </c>
      <c r="C464" s="172">
        <f ca="1">'Data (DefiLlama)'!$H$7*100+_xlfn.NORM.S.INV(RAND())*'Data (DefiLlama)'!$K$7*$C$6</f>
        <v>4.1792912277294567</v>
      </c>
      <c r="D464" s="172">
        <f ca="1">'Data (DefiLlama)'!$H$8*100+_xlfn.NORM.S.INV(RAND())*'Data (DefiLlama)'!$K$8*$C$6</f>
        <v>4.9867694696055214</v>
      </c>
      <c r="E464" s="172">
        <f ca="1">'Data (DefiLlama)'!$H$9*100+_xlfn.NORM.S.INV(RAND())*'Data (DefiLlama)'!$K$9*$C$6</f>
        <v>4.1702310105808369</v>
      </c>
      <c r="F464" s="172">
        <f ca="1">'Data (DefiLlama)'!$H$10*100+_xlfn.NORM.S.INV(RAND())*'Data (DefiLlama)'!$K$10*$C$6</f>
        <v>3.6070454653980533</v>
      </c>
      <c r="G464" s="172">
        <f ca="1">'Data (DefiLlama)'!$H$11*100+_xlfn.NORM.S.INV(RAND())*'Data (DefiLlama)'!$K$11*$C$6</f>
        <v>-0.1931833225609666</v>
      </c>
      <c r="H464" s="172">
        <f ca="1">'Data (DefiLlama)'!$H$12*100+_xlfn.NORM.S.INV(RAND())*'Data (DefiLlama)'!$K$12*$C$6</f>
        <v>4.1149948959093798</v>
      </c>
      <c r="I464" s="175">
        <f ca="1">'Data (DefiLlama)'!$H$13*100+_xlfn.NORM.S.INV(RAND())*'Data (DefiLlama)'!$K$13*$C$6</f>
        <v>4.858004508303325</v>
      </c>
      <c r="J464" s="172">
        <f ca="1">C464*'Allocation - Base'!$H$6+D464*'Allocation - Base'!$H$7+E464*'Allocation - Base'!$H$8+F464*'Allocation - Base'!$H$9+G464*'Allocation - Base'!$H$10+H464*'Allocation - Base'!$H$11+I464*'Allocation - Base'!$H$12</f>
        <v>4.1506275566237854</v>
      </c>
      <c r="K464" s="172">
        <f t="shared" ca="1" si="19"/>
        <v>4.7842773321246375</v>
      </c>
      <c r="L464" s="172">
        <f t="shared" ca="1" si="20"/>
        <v>-0.73364977550085175</v>
      </c>
      <c r="M464" s="172">
        <f t="shared" ca="1" si="21"/>
        <v>4.0506275566237857</v>
      </c>
      <c r="N464" s="172"/>
    </row>
    <row r="465" spans="2:14" x14ac:dyDescent="0.25">
      <c r="B465" s="164">
        <v>433</v>
      </c>
      <c r="C465" s="172">
        <f ca="1">'Data (DefiLlama)'!$H$7*100+_xlfn.NORM.S.INV(RAND())*'Data (DefiLlama)'!$K$7*$C$6</f>
        <v>4.2906282952619099</v>
      </c>
      <c r="D465" s="172">
        <f ca="1">'Data (DefiLlama)'!$H$8*100+_xlfn.NORM.S.INV(RAND())*'Data (DefiLlama)'!$K$8*$C$6</f>
        <v>4.2835716460986282</v>
      </c>
      <c r="E465" s="172">
        <f ca="1">'Data (DefiLlama)'!$H$9*100+_xlfn.NORM.S.INV(RAND())*'Data (DefiLlama)'!$K$9*$C$6</f>
        <v>5.3603829666300822</v>
      </c>
      <c r="F465" s="172">
        <f ca="1">'Data (DefiLlama)'!$H$10*100+_xlfn.NORM.S.INV(RAND())*'Data (DefiLlama)'!$K$10*$C$6</f>
        <v>4.3965210040179494</v>
      </c>
      <c r="G465" s="172">
        <f ca="1">'Data (DefiLlama)'!$H$11*100+_xlfn.NORM.S.INV(RAND())*'Data (DefiLlama)'!$K$11*$C$6</f>
        <v>-0.44562018371986362</v>
      </c>
      <c r="H465" s="172">
        <f ca="1">'Data (DefiLlama)'!$H$12*100+_xlfn.NORM.S.INV(RAND())*'Data (DefiLlama)'!$K$12*$C$6</f>
        <v>3.8885563105309977</v>
      </c>
      <c r="I465" s="175">
        <f ca="1">'Data (DefiLlama)'!$H$13*100+_xlfn.NORM.S.INV(RAND())*'Data (DefiLlama)'!$K$13*$C$6</f>
        <v>4.4042897497686164</v>
      </c>
      <c r="J465" s="172">
        <f ca="1">C465*'Allocation - Base'!$H$6+D465*'Allocation - Base'!$H$7+E465*'Allocation - Base'!$H$8+F465*'Allocation - Base'!$H$9+G465*'Allocation - Base'!$H$10+H465*'Allocation - Base'!$H$11+I465*'Allocation - Base'!$H$12</f>
        <v>4.2591795791544067</v>
      </c>
      <c r="K465" s="172">
        <f t="shared" ca="1" si="19"/>
        <v>0</v>
      </c>
      <c r="L465" s="172">
        <f t="shared" ca="1" si="20"/>
        <v>4.1591795791544071</v>
      </c>
      <c r="M465" s="172">
        <f t="shared" ca="1" si="21"/>
        <v>4.1591795791544071</v>
      </c>
      <c r="N465" s="172"/>
    </row>
    <row r="466" spans="2:14" x14ac:dyDescent="0.25">
      <c r="B466" s="164">
        <v>434</v>
      </c>
      <c r="C466" s="172">
        <f ca="1">'Data (DefiLlama)'!$H$7*100+_xlfn.NORM.S.INV(RAND())*'Data (DefiLlama)'!$K$7*$C$6</f>
        <v>4.1925337419381243</v>
      </c>
      <c r="D466" s="172">
        <f ca="1">'Data (DefiLlama)'!$H$8*100+_xlfn.NORM.S.INV(RAND())*'Data (DefiLlama)'!$K$8*$C$6</f>
        <v>4.390301327971815</v>
      </c>
      <c r="E466" s="172">
        <f ca="1">'Data (DefiLlama)'!$H$9*100+_xlfn.NORM.S.INV(RAND())*'Data (DefiLlama)'!$K$9*$C$6</f>
        <v>4.8828339697194139</v>
      </c>
      <c r="F466" s="172">
        <f ca="1">'Data (DefiLlama)'!$H$10*100+_xlfn.NORM.S.INV(RAND())*'Data (DefiLlama)'!$K$10*$C$6</f>
        <v>4.2878205862522476</v>
      </c>
      <c r="G466" s="172">
        <f ca="1">'Data (DefiLlama)'!$H$11*100+_xlfn.NORM.S.INV(RAND())*'Data (DefiLlama)'!$K$11*$C$6</f>
        <v>7.2483094260259867E-2</v>
      </c>
      <c r="H466" s="172">
        <f ca="1">'Data (DefiLlama)'!$H$12*100+_xlfn.NORM.S.INV(RAND())*'Data (DefiLlama)'!$K$12*$C$6</f>
        <v>4.6743649668864693</v>
      </c>
      <c r="I466" s="175">
        <f ca="1">'Data (DefiLlama)'!$H$13*100+_xlfn.NORM.S.INV(RAND())*'Data (DefiLlama)'!$K$13*$C$6</f>
        <v>5.2558755880724712</v>
      </c>
      <c r="J466" s="172">
        <f ca="1">C466*'Allocation - Base'!$H$6+D466*'Allocation - Base'!$H$7+E466*'Allocation - Base'!$H$8+F466*'Allocation - Base'!$H$9+G466*'Allocation - Base'!$H$10+H466*'Allocation - Base'!$H$11+I466*'Allocation - Base'!$H$12</f>
        <v>4.2808228467502278</v>
      </c>
      <c r="K466" s="172">
        <f t="shared" ca="1" si="19"/>
        <v>0</v>
      </c>
      <c r="L466" s="172">
        <f t="shared" ca="1" si="20"/>
        <v>4.1808228467502282</v>
      </c>
      <c r="M466" s="172">
        <f t="shared" ca="1" si="21"/>
        <v>4.1808228467502282</v>
      </c>
      <c r="N466" s="172"/>
    </row>
    <row r="467" spans="2:14" x14ac:dyDescent="0.25">
      <c r="B467" s="164">
        <v>435</v>
      </c>
      <c r="C467" s="172">
        <f ca="1">'Data (DefiLlama)'!$H$7*100+_xlfn.NORM.S.INV(RAND())*'Data (DefiLlama)'!$K$7*$C$6</f>
        <v>4.3270169059486099</v>
      </c>
      <c r="D467" s="172">
        <f ca="1">'Data (DefiLlama)'!$H$8*100+_xlfn.NORM.S.INV(RAND())*'Data (DefiLlama)'!$K$8*$C$6</f>
        <v>4.9134820736928084</v>
      </c>
      <c r="E467" s="172">
        <f ca="1">'Data (DefiLlama)'!$H$9*100+_xlfn.NORM.S.INV(RAND())*'Data (DefiLlama)'!$K$9*$C$6</f>
        <v>3.6497351270817044</v>
      </c>
      <c r="F467" s="172">
        <f ca="1">'Data (DefiLlama)'!$H$10*100+_xlfn.NORM.S.INV(RAND())*'Data (DefiLlama)'!$K$10*$C$6</f>
        <v>3.4145794195967665</v>
      </c>
      <c r="G467" s="172">
        <f ca="1">'Data (DefiLlama)'!$H$11*100+_xlfn.NORM.S.INV(RAND())*'Data (DefiLlama)'!$K$11*$C$6</f>
        <v>-0.20196562283013419</v>
      </c>
      <c r="H467" s="172">
        <f ca="1">'Data (DefiLlama)'!$H$12*100+_xlfn.NORM.S.INV(RAND())*'Data (DefiLlama)'!$K$12*$C$6</f>
        <v>4.6950346144341095</v>
      </c>
      <c r="I467" s="175">
        <f ca="1">'Data (DefiLlama)'!$H$13*100+_xlfn.NORM.S.INV(RAND())*'Data (DefiLlama)'!$K$13*$C$6</f>
        <v>6.5296305272705375</v>
      </c>
      <c r="J467" s="172">
        <f ca="1">C467*'Allocation - Base'!$H$6+D467*'Allocation - Base'!$H$7+E467*'Allocation - Base'!$H$8+F467*'Allocation - Base'!$H$9+G467*'Allocation - Base'!$H$10+H467*'Allocation - Base'!$H$11+I467*'Allocation - Base'!$H$12</f>
        <v>4.1330662830018214</v>
      </c>
      <c r="K467" s="172">
        <f t="shared" ca="1" si="19"/>
        <v>0</v>
      </c>
      <c r="L467" s="172">
        <f t="shared" ca="1" si="20"/>
        <v>4.0330662830018218</v>
      </c>
      <c r="M467" s="172">
        <f t="shared" ca="1" si="21"/>
        <v>4.0330662830018218</v>
      </c>
      <c r="N467" s="172"/>
    </row>
    <row r="468" spans="2:14" x14ac:dyDescent="0.25">
      <c r="B468" s="164">
        <v>436</v>
      </c>
      <c r="C468" s="172">
        <f ca="1">'Data (DefiLlama)'!$H$7*100+_xlfn.NORM.S.INV(RAND())*'Data (DefiLlama)'!$K$7*$C$6</f>
        <v>4.3058855522849235</v>
      </c>
      <c r="D468" s="172">
        <f ca="1">'Data (DefiLlama)'!$H$8*100+_xlfn.NORM.S.INV(RAND())*'Data (DefiLlama)'!$K$8*$C$6</f>
        <v>5.4390618549594221</v>
      </c>
      <c r="E468" s="172">
        <f ca="1">'Data (DefiLlama)'!$H$9*100+_xlfn.NORM.S.INV(RAND())*'Data (DefiLlama)'!$K$9*$C$6</f>
        <v>5.2453455569604399</v>
      </c>
      <c r="F468" s="172">
        <f ca="1">'Data (DefiLlama)'!$H$10*100+_xlfn.NORM.S.INV(RAND())*'Data (DefiLlama)'!$K$10*$C$6</f>
        <v>2.6562836571058304</v>
      </c>
      <c r="G468" s="172">
        <f ca="1">'Data (DefiLlama)'!$H$11*100+_xlfn.NORM.S.INV(RAND())*'Data (DefiLlama)'!$K$11*$C$6</f>
        <v>0.48892518752602604</v>
      </c>
      <c r="H468" s="172">
        <f ca="1">'Data (DefiLlama)'!$H$12*100+_xlfn.NORM.S.INV(RAND())*'Data (DefiLlama)'!$K$12*$C$6</f>
        <v>4.1341051277614183</v>
      </c>
      <c r="I468" s="175">
        <f ca="1">'Data (DefiLlama)'!$H$13*100+_xlfn.NORM.S.INV(RAND())*'Data (DefiLlama)'!$K$13*$C$6</f>
        <v>6.7047117707164983</v>
      </c>
      <c r="J468" s="172">
        <f ca="1">C468*'Allocation - Base'!$H$6+D468*'Allocation - Base'!$H$7+E468*'Allocation - Base'!$H$8+F468*'Allocation - Base'!$H$9+G468*'Allocation - Base'!$H$10+H468*'Allocation - Base'!$H$11+I468*'Allocation - Base'!$H$12</f>
        <v>4.6074295472059568</v>
      </c>
      <c r="K468" s="172">
        <f t="shared" ca="1" si="19"/>
        <v>0</v>
      </c>
      <c r="L468" s="172">
        <f t="shared" ca="1" si="20"/>
        <v>4.5074295472059571</v>
      </c>
      <c r="M468" s="172">
        <f t="shared" ca="1" si="21"/>
        <v>4.5074295472059571</v>
      </c>
      <c r="N468" s="172"/>
    </row>
    <row r="469" spans="2:14" x14ac:dyDescent="0.25">
      <c r="B469" s="164">
        <v>437</v>
      </c>
      <c r="C469" s="172">
        <f ca="1">'Data (DefiLlama)'!$H$7*100+_xlfn.NORM.S.INV(RAND())*'Data (DefiLlama)'!$K$7*$C$6</f>
        <v>4.351858612902257</v>
      </c>
      <c r="D469" s="172">
        <f ca="1">'Data (DefiLlama)'!$H$8*100+_xlfn.NORM.S.INV(RAND())*'Data (DefiLlama)'!$K$8*$C$6</f>
        <v>4.8307527770373264</v>
      </c>
      <c r="E469" s="172">
        <f ca="1">'Data (DefiLlama)'!$H$9*100+_xlfn.NORM.S.INV(RAND())*'Data (DefiLlama)'!$K$9*$C$6</f>
        <v>3.0176769283649949</v>
      </c>
      <c r="F469" s="172">
        <f ca="1">'Data (DefiLlama)'!$H$10*100+_xlfn.NORM.S.INV(RAND())*'Data (DefiLlama)'!$K$10*$C$6</f>
        <v>2.2824688215934099</v>
      </c>
      <c r="G469" s="172">
        <f ca="1">'Data (DefiLlama)'!$H$11*100+_xlfn.NORM.S.INV(RAND())*'Data (DefiLlama)'!$K$11*$C$6</f>
        <v>-9.0412976300149883E-2</v>
      </c>
      <c r="H469" s="172">
        <f ca="1">'Data (DefiLlama)'!$H$12*100+_xlfn.NORM.S.INV(RAND())*'Data (DefiLlama)'!$K$12*$C$6</f>
        <v>5.7386178324930581</v>
      </c>
      <c r="I469" s="175">
        <f ca="1">'Data (DefiLlama)'!$H$13*100+_xlfn.NORM.S.INV(RAND())*'Data (DefiLlama)'!$K$13*$C$6</f>
        <v>6.9665439190620173</v>
      </c>
      <c r="J469" s="172">
        <f ca="1">C469*'Allocation - Base'!$H$6+D469*'Allocation - Base'!$H$7+E469*'Allocation - Base'!$H$8+F469*'Allocation - Base'!$H$9+G469*'Allocation - Base'!$H$10+H469*'Allocation - Base'!$H$11+I469*'Allocation - Base'!$H$12</f>
        <v>4.1239370362802088</v>
      </c>
      <c r="K469" s="172">
        <f t="shared" ca="1" si="19"/>
        <v>0</v>
      </c>
      <c r="L469" s="172">
        <f t="shared" ca="1" si="20"/>
        <v>4.0239370362802092</v>
      </c>
      <c r="M469" s="172">
        <f t="shared" ca="1" si="21"/>
        <v>4.0239370362802092</v>
      </c>
      <c r="N469" s="172"/>
    </row>
    <row r="470" spans="2:14" x14ac:dyDescent="0.25">
      <c r="B470" s="164">
        <v>438</v>
      </c>
      <c r="C470" s="172">
        <f ca="1">'Data (DefiLlama)'!$H$7*100+_xlfn.NORM.S.INV(RAND())*'Data (DefiLlama)'!$K$7*$C$6</f>
        <v>4.3569503010184922</v>
      </c>
      <c r="D470" s="172">
        <f ca="1">'Data (DefiLlama)'!$H$8*100+_xlfn.NORM.S.INV(RAND())*'Data (DefiLlama)'!$K$8*$C$6</f>
        <v>5.517158360016631</v>
      </c>
      <c r="E470" s="172">
        <f ca="1">'Data (DefiLlama)'!$H$9*100+_xlfn.NORM.S.INV(RAND())*'Data (DefiLlama)'!$K$9*$C$6</f>
        <v>4.5388217476914443</v>
      </c>
      <c r="F470" s="172">
        <f ca="1">'Data (DefiLlama)'!$H$10*100+_xlfn.NORM.S.INV(RAND())*'Data (DefiLlama)'!$K$10*$C$6</f>
        <v>4.0962921577976719</v>
      </c>
      <c r="G470" s="172">
        <f ca="1">'Data (DefiLlama)'!$H$11*100+_xlfn.NORM.S.INV(RAND())*'Data (DefiLlama)'!$K$11*$C$6</f>
        <v>0.27275976681734881</v>
      </c>
      <c r="H470" s="172">
        <f ca="1">'Data (DefiLlama)'!$H$12*100+_xlfn.NORM.S.INV(RAND())*'Data (DefiLlama)'!$K$12*$C$6</f>
        <v>3.9882596779135917</v>
      </c>
      <c r="I470" s="175">
        <f ca="1">'Data (DefiLlama)'!$H$13*100+_xlfn.NORM.S.INV(RAND())*'Data (DefiLlama)'!$K$13*$C$6</f>
        <v>4.9431055432593602</v>
      </c>
      <c r="J470" s="172">
        <f ca="1">C470*'Allocation - Base'!$H$6+D470*'Allocation - Base'!$H$7+E470*'Allocation - Base'!$H$8+F470*'Allocation - Base'!$H$9+G470*'Allocation - Base'!$H$10+H470*'Allocation - Base'!$H$11+I470*'Allocation - Base'!$H$12</f>
        <v>4.432957057260472</v>
      </c>
      <c r="K470" s="172">
        <f t="shared" ca="1" si="19"/>
        <v>0</v>
      </c>
      <c r="L470" s="172">
        <f t="shared" ca="1" si="20"/>
        <v>4.3329570572604723</v>
      </c>
      <c r="M470" s="172">
        <f t="shared" ca="1" si="21"/>
        <v>4.3329570572604723</v>
      </c>
      <c r="N470" s="172"/>
    </row>
    <row r="471" spans="2:14" x14ac:dyDescent="0.25">
      <c r="B471" s="164">
        <v>439</v>
      </c>
      <c r="C471" s="172">
        <f ca="1">'Data (DefiLlama)'!$H$7*100+_xlfn.NORM.S.INV(RAND())*'Data (DefiLlama)'!$K$7*$C$6</f>
        <v>4.4649906963079058</v>
      </c>
      <c r="D471" s="172">
        <f ca="1">'Data (DefiLlama)'!$H$8*100+_xlfn.NORM.S.INV(RAND())*'Data (DefiLlama)'!$K$8*$C$6</f>
        <v>5.848625185921529</v>
      </c>
      <c r="E471" s="172">
        <f ca="1">'Data (DefiLlama)'!$H$9*100+_xlfn.NORM.S.INV(RAND())*'Data (DefiLlama)'!$K$9*$C$6</f>
        <v>4.476182007842362</v>
      </c>
      <c r="F471" s="172">
        <f ca="1">'Data (DefiLlama)'!$H$10*100+_xlfn.NORM.S.INV(RAND())*'Data (DefiLlama)'!$K$10*$C$6</f>
        <v>3.1711294473506544</v>
      </c>
      <c r="G471" s="172">
        <f ca="1">'Data (DefiLlama)'!$H$11*100+_xlfn.NORM.S.INV(RAND())*'Data (DefiLlama)'!$K$11*$C$6</f>
        <v>-0.47823692916385602</v>
      </c>
      <c r="H471" s="172">
        <f ca="1">'Data (DefiLlama)'!$H$12*100+_xlfn.NORM.S.INV(RAND())*'Data (DefiLlama)'!$K$12*$C$6</f>
        <v>5.9747771177355569</v>
      </c>
      <c r="I471" s="175">
        <f ca="1">'Data (DefiLlama)'!$H$13*100+_xlfn.NORM.S.INV(RAND())*'Data (DefiLlama)'!$K$13*$C$6</f>
        <v>5.082473514865276</v>
      </c>
      <c r="J471" s="172">
        <f ca="1">C471*'Allocation - Base'!$H$6+D471*'Allocation - Base'!$H$7+E471*'Allocation - Base'!$H$8+F471*'Allocation - Base'!$H$9+G471*'Allocation - Base'!$H$10+H471*'Allocation - Base'!$H$11+I471*'Allocation - Base'!$H$12</f>
        <v>4.793003728535485</v>
      </c>
      <c r="K471" s="172">
        <f t="shared" ca="1" si="19"/>
        <v>0</v>
      </c>
      <c r="L471" s="172">
        <f t="shared" ca="1" si="20"/>
        <v>4.6930037285354853</v>
      </c>
      <c r="M471" s="172">
        <f t="shared" ca="1" si="21"/>
        <v>4.6930037285354853</v>
      </c>
      <c r="N471" s="172"/>
    </row>
    <row r="472" spans="2:14" x14ac:dyDescent="0.25">
      <c r="B472" s="164">
        <v>440</v>
      </c>
      <c r="C472" s="172">
        <f ca="1">'Data (DefiLlama)'!$H$7*100+_xlfn.NORM.S.INV(RAND())*'Data (DefiLlama)'!$K$7*$C$6</f>
        <v>4.2459936982437307</v>
      </c>
      <c r="D472" s="172">
        <f ca="1">'Data (DefiLlama)'!$H$8*100+_xlfn.NORM.S.INV(RAND())*'Data (DefiLlama)'!$K$8*$C$6</f>
        <v>5.0527288037366933</v>
      </c>
      <c r="E472" s="172">
        <f ca="1">'Data (DefiLlama)'!$H$9*100+_xlfn.NORM.S.INV(RAND())*'Data (DefiLlama)'!$K$9*$C$6</f>
        <v>3.1492558140225357</v>
      </c>
      <c r="F472" s="172">
        <f ca="1">'Data (DefiLlama)'!$H$10*100+_xlfn.NORM.S.INV(RAND())*'Data (DefiLlama)'!$K$10*$C$6</f>
        <v>2.5919464503063967</v>
      </c>
      <c r="G472" s="172">
        <f ca="1">'Data (DefiLlama)'!$H$11*100+_xlfn.NORM.S.INV(RAND())*'Data (DefiLlama)'!$K$11*$C$6</f>
        <v>0.35293538019087878</v>
      </c>
      <c r="H472" s="172">
        <f ca="1">'Data (DefiLlama)'!$H$12*100+_xlfn.NORM.S.INV(RAND())*'Data (DefiLlama)'!$K$12*$C$6</f>
        <v>5.5241048457849891</v>
      </c>
      <c r="I472" s="175">
        <f ca="1">'Data (DefiLlama)'!$H$13*100+_xlfn.NORM.S.INV(RAND())*'Data (DefiLlama)'!$K$13*$C$6</f>
        <v>4.7669862411166672</v>
      </c>
      <c r="J472" s="172">
        <f ca="1">C472*'Allocation - Base'!$H$6+D472*'Allocation - Base'!$H$7+E472*'Allocation - Base'!$H$8+F472*'Allocation - Base'!$H$9+G472*'Allocation - Base'!$H$10+H472*'Allocation - Base'!$H$11+I472*'Allocation - Base'!$H$12</f>
        <v>4.1705567597902187</v>
      </c>
      <c r="K472" s="172">
        <f t="shared" ca="1" si="19"/>
        <v>0</v>
      </c>
      <c r="L472" s="172">
        <f t="shared" ca="1" si="20"/>
        <v>4.070556759790219</v>
      </c>
      <c r="M472" s="172">
        <f t="shared" ca="1" si="21"/>
        <v>4.070556759790219</v>
      </c>
      <c r="N472" s="172"/>
    </row>
    <row r="473" spans="2:14" x14ac:dyDescent="0.25">
      <c r="B473" s="164">
        <v>441</v>
      </c>
      <c r="C473" s="172">
        <f ca="1">'Data (DefiLlama)'!$H$7*100+_xlfn.NORM.S.INV(RAND())*'Data (DefiLlama)'!$K$7*$C$6</f>
        <v>4.3765439967568378</v>
      </c>
      <c r="D473" s="172">
        <f ca="1">'Data (DefiLlama)'!$H$8*100+_xlfn.NORM.S.INV(RAND())*'Data (DefiLlama)'!$K$8*$C$6</f>
        <v>4.9299031511545373</v>
      </c>
      <c r="E473" s="172">
        <f ca="1">'Data (DefiLlama)'!$H$9*100+_xlfn.NORM.S.INV(RAND())*'Data (DefiLlama)'!$K$9*$C$6</f>
        <v>4.6039650029733323</v>
      </c>
      <c r="F473" s="172">
        <f ca="1">'Data (DefiLlama)'!$H$10*100+_xlfn.NORM.S.INV(RAND())*'Data (DefiLlama)'!$K$10*$C$6</f>
        <v>2.8103268177133609</v>
      </c>
      <c r="G473" s="172">
        <f ca="1">'Data (DefiLlama)'!$H$11*100+_xlfn.NORM.S.INV(RAND())*'Data (DefiLlama)'!$K$11*$C$6</f>
        <v>0.54713901764378292</v>
      </c>
      <c r="H473" s="172">
        <f ca="1">'Data (DefiLlama)'!$H$12*100+_xlfn.NORM.S.INV(RAND())*'Data (DefiLlama)'!$K$12*$C$6</f>
        <v>5.4666549586836215</v>
      </c>
      <c r="I473" s="175">
        <f ca="1">'Data (DefiLlama)'!$H$13*100+_xlfn.NORM.S.INV(RAND())*'Data (DefiLlama)'!$K$13*$C$6</f>
        <v>5.7301263541876297</v>
      </c>
      <c r="J473" s="172">
        <f ca="1">C473*'Allocation - Base'!$H$6+D473*'Allocation - Base'!$H$7+E473*'Allocation - Base'!$H$8+F473*'Allocation - Base'!$H$9+G473*'Allocation - Base'!$H$10+H473*'Allocation - Base'!$H$11+I473*'Allocation - Base'!$H$12</f>
        <v>4.5437854322437516</v>
      </c>
      <c r="K473" s="172">
        <f t="shared" ca="1" si="19"/>
        <v>6.8415403706439237</v>
      </c>
      <c r="L473" s="172">
        <f t="shared" ca="1" si="20"/>
        <v>-2.3977549384001717</v>
      </c>
      <c r="M473" s="172">
        <f t="shared" ca="1" si="21"/>
        <v>4.443785432243752</v>
      </c>
      <c r="N473" s="172"/>
    </row>
    <row r="474" spans="2:14" x14ac:dyDescent="0.25">
      <c r="B474" s="164">
        <v>442</v>
      </c>
      <c r="C474" s="172">
        <f ca="1">'Data (DefiLlama)'!$H$7*100+_xlfn.NORM.S.INV(RAND())*'Data (DefiLlama)'!$K$7*$C$6</f>
        <v>4.2713942052358504</v>
      </c>
      <c r="D474" s="172">
        <f ca="1">'Data (DefiLlama)'!$H$8*100+_xlfn.NORM.S.INV(RAND())*'Data (DefiLlama)'!$K$8*$C$6</f>
        <v>5.1261674925222627</v>
      </c>
      <c r="E474" s="172">
        <f ca="1">'Data (DefiLlama)'!$H$9*100+_xlfn.NORM.S.INV(RAND())*'Data (DefiLlama)'!$K$9*$C$6</f>
        <v>5.0457890714523934</v>
      </c>
      <c r="F474" s="172">
        <f ca="1">'Data (DefiLlama)'!$H$10*100+_xlfn.NORM.S.INV(RAND())*'Data (DefiLlama)'!$K$10*$C$6</f>
        <v>3.0670272951167039</v>
      </c>
      <c r="G474" s="172">
        <f ca="1">'Data (DefiLlama)'!$H$11*100+_xlfn.NORM.S.INV(RAND())*'Data (DefiLlama)'!$K$11*$C$6</f>
        <v>0.38074032222281023</v>
      </c>
      <c r="H474" s="172">
        <f ca="1">'Data (DefiLlama)'!$H$12*100+_xlfn.NORM.S.INV(RAND())*'Data (DefiLlama)'!$K$12*$C$6</f>
        <v>4.1866765822127174</v>
      </c>
      <c r="I474" s="175">
        <f ca="1">'Data (DefiLlama)'!$H$13*100+_xlfn.NORM.S.INV(RAND())*'Data (DefiLlama)'!$K$13*$C$6</f>
        <v>5.4605604439402899</v>
      </c>
      <c r="J474" s="172">
        <f ca="1">C474*'Allocation - Base'!$H$6+D474*'Allocation - Base'!$H$7+E474*'Allocation - Base'!$H$8+F474*'Allocation - Base'!$H$9+G474*'Allocation - Base'!$H$10+H474*'Allocation - Base'!$H$11+I474*'Allocation - Base'!$H$12</f>
        <v>4.4714459060074674</v>
      </c>
      <c r="K474" s="172">
        <f t="shared" ca="1" si="19"/>
        <v>0</v>
      </c>
      <c r="L474" s="172">
        <f t="shared" ca="1" si="20"/>
        <v>4.3714459060074677</v>
      </c>
      <c r="M474" s="172">
        <f t="shared" ca="1" si="21"/>
        <v>4.3714459060074677</v>
      </c>
      <c r="N474" s="172"/>
    </row>
    <row r="475" spans="2:14" x14ac:dyDescent="0.25">
      <c r="B475" s="164">
        <v>443</v>
      </c>
      <c r="C475" s="172">
        <f ca="1">'Data (DefiLlama)'!$H$7*100+_xlfn.NORM.S.INV(RAND())*'Data (DefiLlama)'!$K$7*$C$6</f>
        <v>4.4536589662607362</v>
      </c>
      <c r="D475" s="172">
        <f ca="1">'Data (DefiLlama)'!$H$8*100+_xlfn.NORM.S.INV(RAND())*'Data (DefiLlama)'!$K$8*$C$6</f>
        <v>4.4481550445754277</v>
      </c>
      <c r="E475" s="172">
        <f ca="1">'Data (DefiLlama)'!$H$9*100+_xlfn.NORM.S.INV(RAND())*'Data (DefiLlama)'!$K$9*$C$6</f>
        <v>4.8361832725159442</v>
      </c>
      <c r="F475" s="172">
        <f ca="1">'Data (DefiLlama)'!$H$10*100+_xlfn.NORM.S.INV(RAND())*'Data (DefiLlama)'!$K$10*$C$6</f>
        <v>2.9825813082945585</v>
      </c>
      <c r="G475" s="172">
        <f ca="1">'Data (DefiLlama)'!$H$11*100+_xlfn.NORM.S.INV(RAND())*'Data (DefiLlama)'!$K$11*$C$6</f>
        <v>0.46022414024723896</v>
      </c>
      <c r="H475" s="172">
        <f ca="1">'Data (DefiLlama)'!$H$12*100+_xlfn.NORM.S.INV(RAND())*'Data (DefiLlama)'!$K$12*$C$6</f>
        <v>4.5385952745676379</v>
      </c>
      <c r="I475" s="175">
        <f ca="1">'Data (DefiLlama)'!$H$13*100+_xlfn.NORM.S.INV(RAND())*'Data (DefiLlama)'!$K$13*$C$6</f>
        <v>6.2843771676649611</v>
      </c>
      <c r="J475" s="172">
        <f ca="1">C475*'Allocation - Base'!$H$6+D475*'Allocation - Base'!$H$7+E475*'Allocation - Base'!$H$8+F475*'Allocation - Base'!$H$9+G475*'Allocation - Base'!$H$10+H475*'Allocation - Base'!$H$11+I475*'Allocation - Base'!$H$12</f>
        <v>4.3609827673485713</v>
      </c>
      <c r="K475" s="172">
        <f t="shared" ca="1" si="19"/>
        <v>0</v>
      </c>
      <c r="L475" s="172">
        <f t="shared" ca="1" si="20"/>
        <v>4.2609827673485716</v>
      </c>
      <c r="M475" s="172">
        <f t="shared" ca="1" si="21"/>
        <v>4.2609827673485716</v>
      </c>
      <c r="N475" s="172"/>
    </row>
    <row r="476" spans="2:14" x14ac:dyDescent="0.25">
      <c r="B476" s="164">
        <v>444</v>
      </c>
      <c r="C476" s="172">
        <f ca="1">'Data (DefiLlama)'!$H$7*100+_xlfn.NORM.S.INV(RAND())*'Data (DefiLlama)'!$K$7*$C$6</f>
        <v>4.1234659640085054</v>
      </c>
      <c r="D476" s="172">
        <f ca="1">'Data (DefiLlama)'!$H$8*100+_xlfn.NORM.S.INV(RAND())*'Data (DefiLlama)'!$K$8*$C$6</f>
        <v>5.0732127472041366</v>
      </c>
      <c r="E476" s="172">
        <f ca="1">'Data (DefiLlama)'!$H$9*100+_xlfn.NORM.S.INV(RAND())*'Data (DefiLlama)'!$K$9*$C$6</f>
        <v>3.5554422581040397</v>
      </c>
      <c r="F476" s="172">
        <f ca="1">'Data (DefiLlama)'!$H$10*100+_xlfn.NORM.S.INV(RAND())*'Data (DefiLlama)'!$K$10*$C$6</f>
        <v>3.5810891048111926</v>
      </c>
      <c r="G476" s="172">
        <f ca="1">'Data (DefiLlama)'!$H$11*100+_xlfn.NORM.S.INV(RAND())*'Data (DefiLlama)'!$K$11*$C$6</f>
        <v>0.38416782515133857</v>
      </c>
      <c r="H476" s="172">
        <f ca="1">'Data (DefiLlama)'!$H$12*100+_xlfn.NORM.S.INV(RAND())*'Data (DefiLlama)'!$K$12*$C$6</f>
        <v>4.2443894206260255</v>
      </c>
      <c r="I476" s="175">
        <f ca="1">'Data (DefiLlama)'!$H$13*100+_xlfn.NORM.S.INV(RAND())*'Data (DefiLlama)'!$K$13*$C$6</f>
        <v>5.8833895989306821</v>
      </c>
      <c r="J476" s="172">
        <f ca="1">C476*'Allocation - Base'!$H$6+D476*'Allocation - Base'!$H$7+E476*'Allocation - Base'!$H$8+F476*'Allocation - Base'!$H$9+G476*'Allocation - Base'!$H$10+H476*'Allocation - Base'!$H$11+I476*'Allocation - Base'!$H$12</f>
        <v>4.0500703448810667</v>
      </c>
      <c r="K476" s="172">
        <f t="shared" ca="1" si="19"/>
        <v>0</v>
      </c>
      <c r="L476" s="172">
        <f t="shared" ca="1" si="20"/>
        <v>3.9500703448810666</v>
      </c>
      <c r="M476" s="172">
        <f t="shared" ca="1" si="21"/>
        <v>3.9500703448810666</v>
      </c>
      <c r="N476" s="172"/>
    </row>
    <row r="477" spans="2:14" x14ac:dyDescent="0.25">
      <c r="B477" s="164">
        <v>445</v>
      </c>
      <c r="C477" s="172">
        <f ca="1">'Data (DefiLlama)'!$H$7*100+_xlfn.NORM.S.INV(RAND())*'Data (DefiLlama)'!$K$7*$C$6</f>
        <v>4.2840002165407665</v>
      </c>
      <c r="D477" s="172">
        <f ca="1">'Data (DefiLlama)'!$H$8*100+_xlfn.NORM.S.INV(RAND())*'Data (DefiLlama)'!$K$8*$C$6</f>
        <v>4.675434113913508</v>
      </c>
      <c r="E477" s="172">
        <f ca="1">'Data (DefiLlama)'!$H$9*100+_xlfn.NORM.S.INV(RAND())*'Data (DefiLlama)'!$K$9*$C$6</f>
        <v>4.891828932285196</v>
      </c>
      <c r="F477" s="172">
        <f ca="1">'Data (DefiLlama)'!$H$10*100+_xlfn.NORM.S.INV(RAND())*'Data (DefiLlama)'!$K$10*$C$6</f>
        <v>4.1513132995403863</v>
      </c>
      <c r="G477" s="172">
        <f ca="1">'Data (DefiLlama)'!$H$11*100+_xlfn.NORM.S.INV(RAND())*'Data (DefiLlama)'!$K$11*$C$6</f>
        <v>0.36236860824919381</v>
      </c>
      <c r="H477" s="172">
        <f ca="1">'Data (DefiLlama)'!$H$12*100+_xlfn.NORM.S.INV(RAND())*'Data (DefiLlama)'!$K$12*$C$6</f>
        <v>5.4874569743661983</v>
      </c>
      <c r="I477" s="175">
        <f ca="1">'Data (DefiLlama)'!$H$13*100+_xlfn.NORM.S.INV(RAND())*'Data (DefiLlama)'!$K$13*$C$6</f>
        <v>4.2385630941559418</v>
      </c>
      <c r="J477" s="172">
        <f ca="1">C477*'Allocation - Base'!$H$6+D477*'Allocation - Base'!$H$7+E477*'Allocation - Base'!$H$8+F477*'Allocation - Base'!$H$9+G477*'Allocation - Base'!$H$10+H477*'Allocation - Base'!$H$11+I477*'Allocation - Base'!$H$12</f>
        <v>4.5182528030792959</v>
      </c>
      <c r="K477" s="172">
        <f t="shared" ca="1" si="19"/>
        <v>0</v>
      </c>
      <c r="L477" s="172">
        <f t="shared" ca="1" si="20"/>
        <v>4.4182528030792962</v>
      </c>
      <c r="M477" s="172">
        <f t="shared" ca="1" si="21"/>
        <v>4.4182528030792962</v>
      </c>
      <c r="N477" s="172"/>
    </row>
    <row r="478" spans="2:14" x14ac:dyDescent="0.25">
      <c r="B478" s="164">
        <v>446</v>
      </c>
      <c r="C478" s="172">
        <f ca="1">'Data (DefiLlama)'!$H$7*100+_xlfn.NORM.S.INV(RAND())*'Data (DefiLlama)'!$K$7*$C$6</f>
        <v>4.3040382018288339</v>
      </c>
      <c r="D478" s="172">
        <f ca="1">'Data (DefiLlama)'!$H$8*100+_xlfn.NORM.S.INV(RAND())*'Data (DefiLlama)'!$K$8*$C$6</f>
        <v>3.7097819510354606</v>
      </c>
      <c r="E478" s="172">
        <f ca="1">'Data (DefiLlama)'!$H$9*100+_xlfn.NORM.S.INV(RAND())*'Data (DefiLlama)'!$K$9*$C$6</f>
        <v>6.0912272878050029</v>
      </c>
      <c r="F478" s="172">
        <f ca="1">'Data (DefiLlama)'!$H$10*100+_xlfn.NORM.S.INV(RAND())*'Data (DefiLlama)'!$K$10*$C$6</f>
        <v>2.0107852581464076</v>
      </c>
      <c r="G478" s="172">
        <f ca="1">'Data (DefiLlama)'!$H$11*100+_xlfn.NORM.S.INV(RAND())*'Data (DefiLlama)'!$K$11*$C$6</f>
        <v>5.9496037280297662E-2</v>
      </c>
      <c r="H478" s="172">
        <f ca="1">'Data (DefiLlama)'!$H$12*100+_xlfn.NORM.S.INV(RAND())*'Data (DefiLlama)'!$K$12*$C$6</f>
        <v>4.0524570410577043</v>
      </c>
      <c r="I478" s="175">
        <f ca="1">'Data (DefiLlama)'!$H$13*100+_xlfn.NORM.S.INV(RAND())*'Data (DefiLlama)'!$K$13*$C$6</f>
        <v>7.798698017489972</v>
      </c>
      <c r="J478" s="172">
        <f ca="1">C478*'Allocation - Base'!$H$6+D478*'Allocation - Base'!$H$7+E478*'Allocation - Base'!$H$8+F478*'Allocation - Base'!$H$9+G478*'Allocation - Base'!$H$10+H478*'Allocation - Base'!$H$11+I478*'Allocation - Base'!$H$12</f>
        <v>4.3523071282814367</v>
      </c>
      <c r="K478" s="172">
        <f t="shared" ca="1" si="19"/>
        <v>0</v>
      </c>
      <c r="L478" s="172">
        <f t="shared" ca="1" si="20"/>
        <v>4.2523071282814371</v>
      </c>
      <c r="M478" s="172">
        <f t="shared" ca="1" si="21"/>
        <v>4.2523071282814371</v>
      </c>
      <c r="N478" s="172"/>
    </row>
    <row r="479" spans="2:14" x14ac:dyDescent="0.25">
      <c r="B479" s="164">
        <v>447</v>
      </c>
      <c r="C479" s="172">
        <f ca="1">'Data (DefiLlama)'!$H$7*100+_xlfn.NORM.S.INV(RAND())*'Data (DefiLlama)'!$K$7*$C$6</f>
        <v>4.437859006867658</v>
      </c>
      <c r="D479" s="172">
        <f ca="1">'Data (DefiLlama)'!$H$8*100+_xlfn.NORM.S.INV(RAND())*'Data (DefiLlama)'!$K$8*$C$6</f>
        <v>5.0699702574162959</v>
      </c>
      <c r="E479" s="172">
        <f ca="1">'Data (DefiLlama)'!$H$9*100+_xlfn.NORM.S.INV(RAND())*'Data (DefiLlama)'!$K$9*$C$6</f>
        <v>4.3296671056583769</v>
      </c>
      <c r="F479" s="172">
        <f ca="1">'Data (DefiLlama)'!$H$10*100+_xlfn.NORM.S.INV(RAND())*'Data (DefiLlama)'!$K$10*$C$6</f>
        <v>2.8704740624165135</v>
      </c>
      <c r="G479" s="172">
        <f ca="1">'Data (DefiLlama)'!$H$11*100+_xlfn.NORM.S.INV(RAND())*'Data (DefiLlama)'!$K$11*$C$6</f>
        <v>0.1170653005709546</v>
      </c>
      <c r="H479" s="172">
        <f ca="1">'Data (DefiLlama)'!$H$12*100+_xlfn.NORM.S.INV(RAND())*'Data (DefiLlama)'!$K$12*$C$6</f>
        <v>3.7295229284530018</v>
      </c>
      <c r="I479" s="175">
        <f ca="1">'Data (DefiLlama)'!$H$13*100+_xlfn.NORM.S.INV(RAND())*'Data (DefiLlama)'!$K$13*$C$6</f>
        <v>3.6924807458447813</v>
      </c>
      <c r="J479" s="172">
        <f ca="1">C479*'Allocation - Base'!$H$6+D479*'Allocation - Base'!$H$7+E479*'Allocation - Base'!$H$8+F479*'Allocation - Base'!$H$9+G479*'Allocation - Base'!$H$10+H479*'Allocation - Base'!$H$11+I479*'Allocation - Base'!$H$12</f>
        <v>4.2465487471254635</v>
      </c>
      <c r="K479" s="172">
        <f t="shared" ca="1" si="19"/>
        <v>0</v>
      </c>
      <c r="L479" s="172">
        <f t="shared" ca="1" si="20"/>
        <v>4.1465487471254638</v>
      </c>
      <c r="M479" s="172">
        <f t="shared" ca="1" si="21"/>
        <v>4.1465487471254638</v>
      </c>
      <c r="N479" s="172"/>
    </row>
    <row r="480" spans="2:14" x14ac:dyDescent="0.25">
      <c r="B480" s="164">
        <v>448</v>
      </c>
      <c r="C480" s="172">
        <f ca="1">'Data (DefiLlama)'!$H$7*100+_xlfn.NORM.S.INV(RAND())*'Data (DefiLlama)'!$K$7*$C$6</f>
        <v>4.3486830000780392</v>
      </c>
      <c r="D480" s="172">
        <f ca="1">'Data (DefiLlama)'!$H$8*100+_xlfn.NORM.S.INV(RAND())*'Data (DefiLlama)'!$K$8*$C$6</f>
        <v>4.8711638540583646</v>
      </c>
      <c r="E480" s="172">
        <f ca="1">'Data (DefiLlama)'!$H$9*100+_xlfn.NORM.S.INV(RAND())*'Data (DefiLlama)'!$K$9*$C$6</f>
        <v>3.5710371682730546</v>
      </c>
      <c r="F480" s="172">
        <f ca="1">'Data (DefiLlama)'!$H$10*100+_xlfn.NORM.S.INV(RAND())*'Data (DefiLlama)'!$K$10*$C$6</f>
        <v>3.1558782675698565</v>
      </c>
      <c r="G480" s="172">
        <f ca="1">'Data (DefiLlama)'!$H$11*100+_xlfn.NORM.S.INV(RAND())*'Data (DefiLlama)'!$K$11*$C$6</f>
        <v>-6.5648973244222891E-2</v>
      </c>
      <c r="H480" s="172">
        <f ca="1">'Data (DefiLlama)'!$H$12*100+_xlfn.NORM.S.INV(RAND())*'Data (DefiLlama)'!$K$12*$C$6</f>
        <v>4.2317689104796834</v>
      </c>
      <c r="I480" s="175">
        <f ca="1">'Data (DefiLlama)'!$H$13*100+_xlfn.NORM.S.INV(RAND())*'Data (DefiLlama)'!$K$13*$C$6</f>
        <v>5.7395689928216536</v>
      </c>
      <c r="J480" s="172">
        <f ca="1">C480*'Allocation - Base'!$H$6+D480*'Allocation - Base'!$H$7+E480*'Allocation - Base'!$H$8+F480*'Allocation - Base'!$H$9+G480*'Allocation - Base'!$H$10+H480*'Allocation - Base'!$H$11+I480*'Allocation - Base'!$H$12</f>
        <v>4.0466380435160083</v>
      </c>
      <c r="K480" s="172">
        <f t="shared" ca="1" si="19"/>
        <v>0</v>
      </c>
      <c r="L480" s="172">
        <f t="shared" ca="1" si="20"/>
        <v>3.9466380435160082</v>
      </c>
      <c r="M480" s="172">
        <f t="shared" ca="1" si="21"/>
        <v>3.9466380435160082</v>
      </c>
      <c r="N480" s="172"/>
    </row>
    <row r="481" spans="2:14" x14ac:dyDescent="0.25">
      <c r="B481" s="164">
        <v>449</v>
      </c>
      <c r="C481" s="172">
        <f ca="1">'Data (DefiLlama)'!$H$7*100+_xlfn.NORM.S.INV(RAND())*'Data (DefiLlama)'!$K$7*$C$6</f>
        <v>4.2843230122742417</v>
      </c>
      <c r="D481" s="172">
        <f ca="1">'Data (DefiLlama)'!$H$8*100+_xlfn.NORM.S.INV(RAND())*'Data (DefiLlama)'!$K$8*$C$6</f>
        <v>4.9238048859968497</v>
      </c>
      <c r="E481" s="172">
        <f ca="1">'Data (DefiLlama)'!$H$9*100+_xlfn.NORM.S.INV(RAND())*'Data (DefiLlama)'!$K$9*$C$6</f>
        <v>3.924497938820747</v>
      </c>
      <c r="F481" s="172">
        <f ca="1">'Data (DefiLlama)'!$H$10*100+_xlfn.NORM.S.INV(RAND())*'Data (DefiLlama)'!$K$10*$C$6</f>
        <v>3.5405790542142177</v>
      </c>
      <c r="G481" s="172">
        <f ca="1">'Data (DefiLlama)'!$H$11*100+_xlfn.NORM.S.INV(RAND())*'Data (DefiLlama)'!$K$11*$C$6</f>
        <v>-8.5757595586490841E-3</v>
      </c>
      <c r="H481" s="172">
        <f ca="1">'Data (DefiLlama)'!$H$12*100+_xlfn.NORM.S.INV(RAND())*'Data (DefiLlama)'!$K$12*$C$6</f>
        <v>5.0598430667174776</v>
      </c>
      <c r="I481" s="175">
        <f ca="1">'Data (DefiLlama)'!$H$13*100+_xlfn.NORM.S.INV(RAND())*'Data (DefiLlama)'!$K$13*$C$6</f>
        <v>4.626864219446448</v>
      </c>
      <c r="J481" s="172">
        <f ca="1">C481*'Allocation - Base'!$H$6+D481*'Allocation - Base'!$H$7+E481*'Allocation - Base'!$H$8+F481*'Allocation - Base'!$H$9+G481*'Allocation - Base'!$H$10+H481*'Allocation - Base'!$H$11+I481*'Allocation - Base'!$H$12</f>
        <v>4.2559202819163602</v>
      </c>
      <c r="K481" s="172">
        <f t="shared" ref="K481:K544" ca="1" si="22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481" s="172">
        <f t="shared" ref="L481:L544" ca="1" si="23">J481-$C$7*100-K481</f>
        <v>4.1559202819163605</v>
      </c>
      <c r="M481" s="172">
        <f t="shared" ref="M481:M544" ca="1" si="24">J481-$C$7*100</f>
        <v>4.1559202819163605</v>
      </c>
      <c r="N481" s="172"/>
    </row>
    <row r="482" spans="2:14" x14ac:dyDescent="0.25">
      <c r="B482" s="164">
        <v>450</v>
      </c>
      <c r="C482" s="172">
        <f ca="1">'Data (DefiLlama)'!$H$7*100+_xlfn.NORM.S.INV(RAND())*'Data (DefiLlama)'!$K$7*$C$6</f>
        <v>4.5510779379269639</v>
      </c>
      <c r="D482" s="172">
        <f ca="1">'Data (DefiLlama)'!$H$8*100+_xlfn.NORM.S.INV(RAND())*'Data (DefiLlama)'!$K$8*$C$6</f>
        <v>5.0207652651066104</v>
      </c>
      <c r="E482" s="172">
        <f ca="1">'Data (DefiLlama)'!$H$9*100+_xlfn.NORM.S.INV(RAND())*'Data (DefiLlama)'!$K$9*$C$6</f>
        <v>5.1401862729203449</v>
      </c>
      <c r="F482" s="172">
        <f ca="1">'Data (DefiLlama)'!$H$10*100+_xlfn.NORM.S.INV(RAND())*'Data (DefiLlama)'!$K$10*$C$6</f>
        <v>3.957346846974366</v>
      </c>
      <c r="G482" s="172">
        <f ca="1">'Data (DefiLlama)'!$H$11*100+_xlfn.NORM.S.INV(RAND())*'Data (DefiLlama)'!$K$11*$C$6</f>
        <v>1.4304486191725852E-2</v>
      </c>
      <c r="H482" s="172">
        <f ca="1">'Data (DefiLlama)'!$H$12*100+_xlfn.NORM.S.INV(RAND())*'Data (DefiLlama)'!$K$12*$C$6</f>
        <v>4.4715798996695675</v>
      </c>
      <c r="I482" s="175">
        <f ca="1">'Data (DefiLlama)'!$H$13*100+_xlfn.NORM.S.INV(RAND())*'Data (DefiLlama)'!$K$13*$C$6</f>
        <v>5.8012940939427615</v>
      </c>
      <c r="J482" s="172">
        <f ca="1">C482*'Allocation - Base'!$H$6+D482*'Allocation - Base'!$H$7+E482*'Allocation - Base'!$H$8+F482*'Allocation - Base'!$H$9+G482*'Allocation - Base'!$H$10+H482*'Allocation - Base'!$H$11+I482*'Allocation - Base'!$H$12</f>
        <v>4.5770134751448497</v>
      </c>
      <c r="K482" s="172">
        <f t="shared" ca="1" si="22"/>
        <v>0</v>
      </c>
      <c r="L482" s="172">
        <f t="shared" ca="1" si="23"/>
        <v>4.47701347514485</v>
      </c>
      <c r="M482" s="172">
        <f t="shared" ca="1" si="24"/>
        <v>4.47701347514485</v>
      </c>
      <c r="N482" s="172"/>
    </row>
    <row r="483" spans="2:14" x14ac:dyDescent="0.25">
      <c r="B483" s="164">
        <v>451</v>
      </c>
      <c r="C483" s="172">
        <f ca="1">'Data (DefiLlama)'!$H$7*100+_xlfn.NORM.S.INV(RAND())*'Data (DefiLlama)'!$K$7*$C$6</f>
        <v>3.7808795770116443</v>
      </c>
      <c r="D483" s="172">
        <f ca="1">'Data (DefiLlama)'!$H$8*100+_xlfn.NORM.S.INV(RAND())*'Data (DefiLlama)'!$K$8*$C$6</f>
        <v>5.3150616364353889</v>
      </c>
      <c r="E483" s="172">
        <f ca="1">'Data (DefiLlama)'!$H$9*100+_xlfn.NORM.S.INV(RAND())*'Data (DefiLlama)'!$K$9*$C$6</f>
        <v>4.1745803713507934</v>
      </c>
      <c r="F483" s="172">
        <f ca="1">'Data (DefiLlama)'!$H$10*100+_xlfn.NORM.S.INV(RAND())*'Data (DefiLlama)'!$K$10*$C$6</f>
        <v>3.2569391583304261</v>
      </c>
      <c r="G483" s="172">
        <f ca="1">'Data (DefiLlama)'!$H$11*100+_xlfn.NORM.S.INV(RAND())*'Data (DefiLlama)'!$K$11*$C$6</f>
        <v>-0.43607753961600776</v>
      </c>
      <c r="H483" s="172">
        <f ca="1">'Data (DefiLlama)'!$H$12*100+_xlfn.NORM.S.INV(RAND())*'Data (DefiLlama)'!$K$12*$C$6</f>
        <v>4.9599165684077215</v>
      </c>
      <c r="I483" s="175">
        <f ca="1">'Data (DefiLlama)'!$H$13*100+_xlfn.NORM.S.INV(RAND())*'Data (DefiLlama)'!$K$13*$C$6</f>
        <v>5.4648114919140678</v>
      </c>
      <c r="J483" s="172">
        <f ca="1">C483*'Allocation - Base'!$H$6+D483*'Allocation - Base'!$H$7+E483*'Allocation - Base'!$H$8+F483*'Allocation - Base'!$H$9+G483*'Allocation - Base'!$H$10+H483*'Allocation - Base'!$H$11+I483*'Allocation - Base'!$H$12</f>
        <v>4.2288579833303963</v>
      </c>
      <c r="K483" s="172">
        <f t="shared" ca="1" si="22"/>
        <v>0</v>
      </c>
      <c r="L483" s="172">
        <f t="shared" ca="1" si="23"/>
        <v>4.1288579833303967</v>
      </c>
      <c r="M483" s="172">
        <f t="shared" ca="1" si="24"/>
        <v>4.1288579833303967</v>
      </c>
      <c r="N483" s="172"/>
    </row>
    <row r="484" spans="2:14" x14ac:dyDescent="0.25">
      <c r="B484" s="164">
        <v>452</v>
      </c>
      <c r="C484" s="172">
        <f ca="1">'Data (DefiLlama)'!$H$7*100+_xlfn.NORM.S.INV(RAND())*'Data (DefiLlama)'!$K$7*$C$6</f>
        <v>4.2422673141933016</v>
      </c>
      <c r="D484" s="172">
        <f ca="1">'Data (DefiLlama)'!$H$8*100+_xlfn.NORM.S.INV(RAND())*'Data (DefiLlama)'!$K$8*$C$6</f>
        <v>5.0780578513406569</v>
      </c>
      <c r="E484" s="172">
        <f ca="1">'Data (DefiLlama)'!$H$9*100+_xlfn.NORM.S.INV(RAND())*'Data (DefiLlama)'!$K$9*$C$6</f>
        <v>4.2559496904534093</v>
      </c>
      <c r="F484" s="172">
        <f ca="1">'Data (DefiLlama)'!$H$10*100+_xlfn.NORM.S.INV(RAND())*'Data (DefiLlama)'!$K$10*$C$6</f>
        <v>2.8233401351948015</v>
      </c>
      <c r="G484" s="172">
        <f ca="1">'Data (DefiLlama)'!$H$11*100+_xlfn.NORM.S.INV(RAND())*'Data (DefiLlama)'!$K$11*$C$6</f>
        <v>-0.40712549043206703</v>
      </c>
      <c r="H484" s="172">
        <f ca="1">'Data (DefiLlama)'!$H$12*100+_xlfn.NORM.S.INV(RAND())*'Data (DefiLlama)'!$K$12*$C$6</f>
        <v>4.9469044163129894</v>
      </c>
      <c r="I484" s="175">
        <f ca="1">'Data (DefiLlama)'!$H$13*100+_xlfn.NORM.S.INV(RAND())*'Data (DefiLlama)'!$K$13*$C$6</f>
        <v>4.8467394392814338</v>
      </c>
      <c r="J484" s="172">
        <f ca="1">C484*'Allocation - Base'!$H$6+D484*'Allocation - Base'!$H$7+E484*'Allocation - Base'!$H$8+F484*'Allocation - Base'!$H$9+G484*'Allocation - Base'!$H$10+H484*'Allocation - Base'!$H$11+I484*'Allocation - Base'!$H$12</f>
        <v>4.3278614676318519</v>
      </c>
      <c r="K484" s="172">
        <f t="shared" ca="1" si="22"/>
        <v>0</v>
      </c>
      <c r="L484" s="172">
        <f t="shared" ca="1" si="23"/>
        <v>4.2278614676318522</v>
      </c>
      <c r="M484" s="172">
        <f t="shared" ca="1" si="24"/>
        <v>4.2278614676318522</v>
      </c>
      <c r="N484" s="172"/>
    </row>
    <row r="485" spans="2:14" x14ac:dyDescent="0.25">
      <c r="B485" s="164">
        <v>453</v>
      </c>
      <c r="C485" s="172">
        <f ca="1">'Data (DefiLlama)'!$H$7*100+_xlfn.NORM.S.INV(RAND())*'Data (DefiLlama)'!$K$7*$C$6</f>
        <v>4.188327953074765</v>
      </c>
      <c r="D485" s="172">
        <f ca="1">'Data (DefiLlama)'!$H$8*100+_xlfn.NORM.S.INV(RAND())*'Data (DefiLlama)'!$K$8*$C$6</f>
        <v>6.3538262343451963</v>
      </c>
      <c r="E485" s="172">
        <f ca="1">'Data (DefiLlama)'!$H$9*100+_xlfn.NORM.S.INV(RAND())*'Data (DefiLlama)'!$K$9*$C$6</f>
        <v>4.9658682935178122</v>
      </c>
      <c r="F485" s="172">
        <f ca="1">'Data (DefiLlama)'!$H$10*100+_xlfn.NORM.S.INV(RAND())*'Data (DefiLlama)'!$K$10*$C$6</f>
        <v>3.5784186326186349</v>
      </c>
      <c r="G485" s="172">
        <f ca="1">'Data (DefiLlama)'!$H$11*100+_xlfn.NORM.S.INV(RAND())*'Data (DefiLlama)'!$K$11*$C$6</f>
        <v>1.6852024040677427E-2</v>
      </c>
      <c r="H485" s="172">
        <f ca="1">'Data (DefiLlama)'!$H$12*100+_xlfn.NORM.S.INV(RAND())*'Data (DefiLlama)'!$K$12*$C$6</f>
        <v>5.4047969508570866</v>
      </c>
      <c r="I485" s="175">
        <f ca="1">'Data (DefiLlama)'!$H$13*100+_xlfn.NORM.S.INV(RAND())*'Data (DefiLlama)'!$K$13*$C$6</f>
        <v>3.9177348805591468</v>
      </c>
      <c r="J485" s="172">
        <f ca="1">C485*'Allocation - Base'!$H$6+D485*'Allocation - Base'!$H$7+E485*'Allocation - Base'!$H$8+F485*'Allocation - Base'!$H$9+G485*'Allocation - Base'!$H$10+H485*'Allocation - Base'!$H$11+I485*'Allocation - Base'!$H$12</f>
        <v>4.897984161718778</v>
      </c>
      <c r="K485" s="172">
        <f t="shared" ca="1" si="22"/>
        <v>0</v>
      </c>
      <c r="L485" s="172">
        <f t="shared" ca="1" si="23"/>
        <v>4.7979841617187784</v>
      </c>
      <c r="M485" s="172">
        <f t="shared" ca="1" si="24"/>
        <v>4.7979841617187784</v>
      </c>
      <c r="N485" s="172"/>
    </row>
    <row r="486" spans="2:14" x14ac:dyDescent="0.25">
      <c r="B486" s="164">
        <v>454</v>
      </c>
      <c r="C486" s="172">
        <f ca="1">'Data (DefiLlama)'!$H$7*100+_xlfn.NORM.S.INV(RAND())*'Data (DefiLlama)'!$K$7*$C$6</f>
        <v>4.4691388932754492</v>
      </c>
      <c r="D486" s="172">
        <f ca="1">'Data (DefiLlama)'!$H$8*100+_xlfn.NORM.S.INV(RAND())*'Data (DefiLlama)'!$K$8*$C$6</f>
        <v>5.3611638962884687</v>
      </c>
      <c r="E486" s="172">
        <f ca="1">'Data (DefiLlama)'!$H$9*100+_xlfn.NORM.S.INV(RAND())*'Data (DefiLlama)'!$K$9*$C$6</f>
        <v>5.1816124599878313</v>
      </c>
      <c r="F486" s="172">
        <f ca="1">'Data (DefiLlama)'!$H$10*100+_xlfn.NORM.S.INV(RAND())*'Data (DefiLlama)'!$K$10*$C$6</f>
        <v>3.5736807660243248</v>
      </c>
      <c r="G486" s="172">
        <f ca="1">'Data (DefiLlama)'!$H$11*100+_xlfn.NORM.S.INV(RAND())*'Data (DefiLlama)'!$K$11*$C$6</f>
        <v>0.24542223824003143</v>
      </c>
      <c r="H486" s="172">
        <f ca="1">'Data (DefiLlama)'!$H$12*100+_xlfn.NORM.S.INV(RAND())*'Data (DefiLlama)'!$K$12*$C$6</f>
        <v>5.5811713929218314</v>
      </c>
      <c r="I486" s="175">
        <f ca="1">'Data (DefiLlama)'!$H$13*100+_xlfn.NORM.S.INV(RAND())*'Data (DefiLlama)'!$K$13*$C$6</f>
        <v>4.70684068621535</v>
      </c>
      <c r="J486" s="172">
        <f ca="1">C486*'Allocation - Base'!$H$6+D486*'Allocation - Base'!$H$7+E486*'Allocation - Base'!$H$8+F486*'Allocation - Base'!$H$9+G486*'Allocation - Base'!$H$10+H486*'Allocation - Base'!$H$11+I486*'Allocation - Base'!$H$12</f>
        <v>4.8258825779019858</v>
      </c>
      <c r="K486" s="172">
        <f t="shared" ca="1" si="22"/>
        <v>0</v>
      </c>
      <c r="L486" s="172">
        <f t="shared" ca="1" si="23"/>
        <v>4.7258825779019862</v>
      </c>
      <c r="M486" s="172">
        <f t="shared" ca="1" si="24"/>
        <v>4.7258825779019862</v>
      </c>
      <c r="N486" s="172"/>
    </row>
    <row r="487" spans="2:14" x14ac:dyDescent="0.25">
      <c r="B487" s="164">
        <v>455</v>
      </c>
      <c r="C487" s="172">
        <f ca="1">'Data (DefiLlama)'!$H$7*100+_xlfn.NORM.S.INV(RAND())*'Data (DefiLlama)'!$K$7*$C$6</f>
        <v>4.0541335997893784</v>
      </c>
      <c r="D487" s="172">
        <f ca="1">'Data (DefiLlama)'!$H$8*100+_xlfn.NORM.S.INV(RAND())*'Data (DefiLlama)'!$K$8*$C$6</f>
        <v>4.8062773451464915</v>
      </c>
      <c r="E487" s="172">
        <f ca="1">'Data (DefiLlama)'!$H$9*100+_xlfn.NORM.S.INV(RAND())*'Data (DefiLlama)'!$K$9*$C$6</f>
        <v>3.7690275622844087</v>
      </c>
      <c r="F487" s="172">
        <f ca="1">'Data (DefiLlama)'!$H$10*100+_xlfn.NORM.S.INV(RAND())*'Data (DefiLlama)'!$K$10*$C$6</f>
        <v>2.6059419452189023</v>
      </c>
      <c r="G487" s="172">
        <f ca="1">'Data (DefiLlama)'!$H$11*100+_xlfn.NORM.S.INV(RAND())*'Data (DefiLlama)'!$K$11*$C$6</f>
        <v>0.36438723019228253</v>
      </c>
      <c r="H487" s="172">
        <f ca="1">'Data (DefiLlama)'!$H$12*100+_xlfn.NORM.S.INV(RAND())*'Data (DefiLlama)'!$K$12*$C$6</f>
        <v>3.848536104316548</v>
      </c>
      <c r="I487" s="175">
        <f ca="1">'Data (DefiLlama)'!$H$13*100+_xlfn.NORM.S.INV(RAND())*'Data (DefiLlama)'!$K$13*$C$6</f>
        <v>3.1423515604102246</v>
      </c>
      <c r="J487" s="172">
        <f ca="1">C487*'Allocation - Base'!$H$6+D487*'Allocation - Base'!$H$7+E487*'Allocation - Base'!$H$8+F487*'Allocation - Base'!$H$9+G487*'Allocation - Base'!$H$10+H487*'Allocation - Base'!$H$11+I487*'Allocation - Base'!$H$12</f>
        <v>3.9555660839516347</v>
      </c>
      <c r="K487" s="172">
        <f t="shared" ca="1" si="22"/>
        <v>0</v>
      </c>
      <c r="L487" s="172">
        <f t="shared" ca="1" si="23"/>
        <v>3.8555660839516346</v>
      </c>
      <c r="M487" s="172">
        <f t="shared" ca="1" si="24"/>
        <v>3.8555660839516346</v>
      </c>
      <c r="N487" s="172"/>
    </row>
    <row r="488" spans="2:14" x14ac:dyDescent="0.25">
      <c r="B488" s="164">
        <v>456</v>
      </c>
      <c r="C488" s="172">
        <f ca="1">'Data (DefiLlama)'!$H$7*100+_xlfn.NORM.S.INV(RAND())*'Data (DefiLlama)'!$K$7*$C$6</f>
        <v>4.2192742620689119</v>
      </c>
      <c r="D488" s="172">
        <f ca="1">'Data (DefiLlama)'!$H$8*100+_xlfn.NORM.S.INV(RAND())*'Data (DefiLlama)'!$K$8*$C$6</f>
        <v>4.6944400866532341</v>
      </c>
      <c r="E488" s="172">
        <f ca="1">'Data (DefiLlama)'!$H$9*100+_xlfn.NORM.S.INV(RAND())*'Data (DefiLlama)'!$K$9*$C$6</f>
        <v>4.8761582161466368</v>
      </c>
      <c r="F488" s="172">
        <f ca="1">'Data (DefiLlama)'!$H$10*100+_xlfn.NORM.S.INV(RAND())*'Data (DefiLlama)'!$K$10*$C$6</f>
        <v>3.9762884845919646</v>
      </c>
      <c r="G488" s="172">
        <f ca="1">'Data (DefiLlama)'!$H$11*100+_xlfn.NORM.S.INV(RAND())*'Data (DefiLlama)'!$K$11*$C$6</f>
        <v>-0.20831110770059574</v>
      </c>
      <c r="H488" s="172">
        <f ca="1">'Data (DefiLlama)'!$H$12*100+_xlfn.NORM.S.INV(RAND())*'Data (DefiLlama)'!$K$12*$C$6</f>
        <v>5.1325924073158742</v>
      </c>
      <c r="I488" s="175">
        <f ca="1">'Data (DefiLlama)'!$H$13*100+_xlfn.NORM.S.INV(RAND())*'Data (DefiLlama)'!$K$13*$C$6</f>
        <v>7.8359270863072013</v>
      </c>
      <c r="J488" s="172">
        <f ca="1">C488*'Allocation - Base'!$H$6+D488*'Allocation - Base'!$H$7+E488*'Allocation - Base'!$H$8+F488*'Allocation - Base'!$H$9+G488*'Allocation - Base'!$H$10+H488*'Allocation - Base'!$H$11+I488*'Allocation - Base'!$H$12</f>
        <v>4.4179051600329933</v>
      </c>
      <c r="K488" s="172">
        <f t="shared" ca="1" si="22"/>
        <v>0</v>
      </c>
      <c r="L488" s="172">
        <f t="shared" ca="1" si="23"/>
        <v>4.3179051600329936</v>
      </c>
      <c r="M488" s="172">
        <f t="shared" ca="1" si="24"/>
        <v>4.3179051600329936</v>
      </c>
      <c r="N488" s="172"/>
    </row>
    <row r="489" spans="2:14" x14ac:dyDescent="0.25">
      <c r="B489" s="164">
        <v>457</v>
      </c>
      <c r="C489" s="172">
        <f ca="1">'Data (DefiLlama)'!$H$7*100+_xlfn.NORM.S.INV(RAND())*'Data (DefiLlama)'!$K$7*$C$6</f>
        <v>4.2776561068574592</v>
      </c>
      <c r="D489" s="172">
        <f ca="1">'Data (DefiLlama)'!$H$8*100+_xlfn.NORM.S.INV(RAND())*'Data (DefiLlama)'!$K$8*$C$6</f>
        <v>3.3162101557036867</v>
      </c>
      <c r="E489" s="172">
        <f ca="1">'Data (DefiLlama)'!$H$9*100+_xlfn.NORM.S.INV(RAND())*'Data (DefiLlama)'!$K$9*$C$6</f>
        <v>3.9504976915292747</v>
      </c>
      <c r="F489" s="172">
        <f ca="1">'Data (DefiLlama)'!$H$10*100+_xlfn.NORM.S.INV(RAND())*'Data (DefiLlama)'!$K$10*$C$6</f>
        <v>2.8350352954048845</v>
      </c>
      <c r="G489" s="172">
        <f ca="1">'Data (DefiLlama)'!$H$11*100+_xlfn.NORM.S.INV(RAND())*'Data (DefiLlama)'!$K$11*$C$6</f>
        <v>8.0433427310641667E-2</v>
      </c>
      <c r="H489" s="172">
        <f ca="1">'Data (DefiLlama)'!$H$12*100+_xlfn.NORM.S.INV(RAND())*'Data (DefiLlama)'!$K$12*$C$6</f>
        <v>4.912368869384256</v>
      </c>
      <c r="I489" s="175">
        <f ca="1">'Data (DefiLlama)'!$H$13*100+_xlfn.NORM.S.INV(RAND())*'Data (DefiLlama)'!$K$13*$C$6</f>
        <v>4.1283509515375325</v>
      </c>
      <c r="J489" s="172">
        <f ca="1">C489*'Allocation - Base'!$H$6+D489*'Allocation - Base'!$H$7+E489*'Allocation - Base'!$H$8+F489*'Allocation - Base'!$H$9+G489*'Allocation - Base'!$H$10+H489*'Allocation - Base'!$H$11+I489*'Allocation - Base'!$H$12</f>
        <v>3.8408507956386484</v>
      </c>
      <c r="K489" s="172">
        <f t="shared" ca="1" si="22"/>
        <v>0</v>
      </c>
      <c r="L489" s="172">
        <f t="shared" ca="1" si="23"/>
        <v>3.7408507956386483</v>
      </c>
      <c r="M489" s="172">
        <f t="shared" ca="1" si="24"/>
        <v>3.7408507956386483</v>
      </c>
      <c r="N489" s="172"/>
    </row>
    <row r="490" spans="2:14" x14ac:dyDescent="0.25">
      <c r="B490" s="164">
        <v>458</v>
      </c>
      <c r="C490" s="172">
        <f ca="1">'Data (DefiLlama)'!$H$7*100+_xlfn.NORM.S.INV(RAND())*'Data (DefiLlama)'!$K$7*$C$6</f>
        <v>4.2809434289103336</v>
      </c>
      <c r="D490" s="172">
        <f ca="1">'Data (DefiLlama)'!$H$8*100+_xlfn.NORM.S.INV(RAND())*'Data (DefiLlama)'!$K$8*$C$6</f>
        <v>4.7189475604925155</v>
      </c>
      <c r="E490" s="172">
        <f ca="1">'Data (DefiLlama)'!$H$9*100+_xlfn.NORM.S.INV(RAND())*'Data (DefiLlama)'!$K$9*$C$6</f>
        <v>4.3263513517246244</v>
      </c>
      <c r="F490" s="172">
        <f ca="1">'Data (DefiLlama)'!$H$10*100+_xlfn.NORM.S.INV(RAND())*'Data (DefiLlama)'!$K$10*$C$6</f>
        <v>3.2089904630753963</v>
      </c>
      <c r="G490" s="172">
        <f ca="1">'Data (DefiLlama)'!$H$11*100+_xlfn.NORM.S.INV(RAND())*'Data (DefiLlama)'!$K$11*$C$6</f>
        <v>-0.11310958315302153</v>
      </c>
      <c r="H490" s="172">
        <f ca="1">'Data (DefiLlama)'!$H$12*100+_xlfn.NORM.S.INV(RAND())*'Data (DefiLlama)'!$K$12*$C$6</f>
        <v>4.2635293763383464</v>
      </c>
      <c r="I490" s="175">
        <f ca="1">'Data (DefiLlama)'!$H$13*100+_xlfn.NORM.S.INV(RAND())*'Data (DefiLlama)'!$K$13*$C$6</f>
        <v>4.3231520952318618</v>
      </c>
      <c r="J490" s="172">
        <f ca="1">C490*'Allocation - Base'!$H$6+D490*'Allocation - Base'!$H$7+E490*'Allocation - Base'!$H$8+F490*'Allocation - Base'!$H$9+G490*'Allocation - Base'!$H$10+H490*'Allocation - Base'!$H$11+I490*'Allocation - Base'!$H$12</f>
        <v>4.1794816840204865</v>
      </c>
      <c r="K490" s="172">
        <f t="shared" ca="1" si="22"/>
        <v>0</v>
      </c>
      <c r="L490" s="172">
        <f t="shared" ca="1" si="23"/>
        <v>4.0794816840204868</v>
      </c>
      <c r="M490" s="172">
        <f t="shared" ca="1" si="24"/>
        <v>4.0794816840204868</v>
      </c>
      <c r="N490" s="172"/>
    </row>
    <row r="491" spans="2:14" x14ac:dyDescent="0.25">
      <c r="B491" s="164">
        <v>459</v>
      </c>
      <c r="C491" s="172">
        <f ca="1">'Data (DefiLlama)'!$H$7*100+_xlfn.NORM.S.INV(RAND())*'Data (DefiLlama)'!$K$7*$C$6</f>
        <v>4.1733013722256631</v>
      </c>
      <c r="D491" s="172">
        <f ca="1">'Data (DefiLlama)'!$H$8*100+_xlfn.NORM.S.INV(RAND())*'Data (DefiLlama)'!$K$8*$C$6</f>
        <v>4.7711514398898665</v>
      </c>
      <c r="E491" s="172">
        <f ca="1">'Data (DefiLlama)'!$H$9*100+_xlfn.NORM.S.INV(RAND())*'Data (DefiLlama)'!$K$9*$C$6</f>
        <v>4.3312074840230004</v>
      </c>
      <c r="F491" s="172">
        <f ca="1">'Data (DefiLlama)'!$H$10*100+_xlfn.NORM.S.INV(RAND())*'Data (DefiLlama)'!$K$10*$C$6</f>
        <v>2.6312150403132399</v>
      </c>
      <c r="G491" s="172">
        <f ca="1">'Data (DefiLlama)'!$H$11*100+_xlfn.NORM.S.INV(RAND())*'Data (DefiLlama)'!$K$11*$C$6</f>
        <v>-2.4562975933818419E-2</v>
      </c>
      <c r="H491" s="172">
        <f ca="1">'Data (DefiLlama)'!$H$12*100+_xlfn.NORM.S.INV(RAND())*'Data (DefiLlama)'!$K$12*$C$6</f>
        <v>5.1051865482616252</v>
      </c>
      <c r="I491" s="175">
        <f ca="1">'Data (DefiLlama)'!$H$13*100+_xlfn.NORM.S.INV(RAND())*'Data (DefiLlama)'!$K$13*$C$6</f>
        <v>5.6692289301272503</v>
      </c>
      <c r="J491" s="172">
        <f ca="1">C491*'Allocation - Base'!$H$6+D491*'Allocation - Base'!$H$7+E491*'Allocation - Base'!$H$8+F491*'Allocation - Base'!$H$9+G491*'Allocation - Base'!$H$10+H491*'Allocation - Base'!$H$11+I491*'Allocation - Base'!$H$12</f>
        <v>4.2921299760884688</v>
      </c>
      <c r="K491" s="172">
        <f t="shared" ca="1" si="22"/>
        <v>0</v>
      </c>
      <c r="L491" s="172">
        <f t="shared" ca="1" si="23"/>
        <v>4.1921299760884692</v>
      </c>
      <c r="M491" s="172">
        <f t="shared" ca="1" si="24"/>
        <v>4.1921299760884692</v>
      </c>
      <c r="N491" s="172"/>
    </row>
    <row r="492" spans="2:14" x14ac:dyDescent="0.25">
      <c r="B492" s="164">
        <v>460</v>
      </c>
      <c r="C492" s="172">
        <f ca="1">'Data (DefiLlama)'!$H$7*100+_xlfn.NORM.S.INV(RAND())*'Data (DefiLlama)'!$K$7*$C$6</f>
        <v>4.4375743765218694</v>
      </c>
      <c r="D492" s="172">
        <f ca="1">'Data (DefiLlama)'!$H$8*100+_xlfn.NORM.S.INV(RAND())*'Data (DefiLlama)'!$K$8*$C$6</f>
        <v>5.0825361101469788</v>
      </c>
      <c r="E492" s="172">
        <f ca="1">'Data (DefiLlama)'!$H$9*100+_xlfn.NORM.S.INV(RAND())*'Data (DefiLlama)'!$K$9*$C$6</f>
        <v>4.5986717593039685</v>
      </c>
      <c r="F492" s="172">
        <f ca="1">'Data (DefiLlama)'!$H$10*100+_xlfn.NORM.S.INV(RAND())*'Data (DefiLlama)'!$K$10*$C$6</f>
        <v>2.9618918064251663</v>
      </c>
      <c r="G492" s="172">
        <f ca="1">'Data (DefiLlama)'!$H$11*100+_xlfn.NORM.S.INV(RAND())*'Data (DefiLlama)'!$K$11*$C$6</f>
        <v>0.19947413465409758</v>
      </c>
      <c r="H492" s="172">
        <f ca="1">'Data (DefiLlama)'!$H$12*100+_xlfn.NORM.S.INV(RAND())*'Data (DefiLlama)'!$K$12*$C$6</f>
        <v>5.4372343687181921</v>
      </c>
      <c r="I492" s="175">
        <f ca="1">'Data (DefiLlama)'!$H$13*100+_xlfn.NORM.S.INV(RAND())*'Data (DefiLlama)'!$K$13*$C$6</f>
        <v>4.7933277946650126</v>
      </c>
      <c r="J492" s="172">
        <f ca="1">C492*'Allocation - Base'!$H$6+D492*'Allocation - Base'!$H$7+E492*'Allocation - Base'!$H$8+F492*'Allocation - Base'!$H$9+G492*'Allocation - Base'!$H$10+H492*'Allocation - Base'!$H$11+I492*'Allocation - Base'!$H$12</f>
        <v>4.577133142359731</v>
      </c>
      <c r="K492" s="172">
        <f t="shared" ca="1" si="22"/>
        <v>0</v>
      </c>
      <c r="L492" s="172">
        <f t="shared" ca="1" si="23"/>
        <v>4.4771331423597314</v>
      </c>
      <c r="M492" s="172">
        <f t="shared" ca="1" si="24"/>
        <v>4.4771331423597314</v>
      </c>
      <c r="N492" s="172"/>
    </row>
    <row r="493" spans="2:14" x14ac:dyDescent="0.25">
      <c r="B493" s="164">
        <v>461</v>
      </c>
      <c r="C493" s="172">
        <f ca="1">'Data (DefiLlama)'!$H$7*100+_xlfn.NORM.S.INV(RAND())*'Data (DefiLlama)'!$K$7*$C$6</f>
        <v>4.2599362715981339</v>
      </c>
      <c r="D493" s="172">
        <f ca="1">'Data (DefiLlama)'!$H$8*100+_xlfn.NORM.S.INV(RAND())*'Data (DefiLlama)'!$K$8*$C$6</f>
        <v>3.8056976662513211</v>
      </c>
      <c r="E493" s="172">
        <f ca="1">'Data (DefiLlama)'!$H$9*100+_xlfn.NORM.S.INV(RAND())*'Data (DefiLlama)'!$K$9*$C$6</f>
        <v>4.1438173700573273</v>
      </c>
      <c r="F493" s="172">
        <f ca="1">'Data (DefiLlama)'!$H$10*100+_xlfn.NORM.S.INV(RAND())*'Data (DefiLlama)'!$K$10*$C$6</f>
        <v>3.7864878232352623</v>
      </c>
      <c r="G493" s="172">
        <f ca="1">'Data (DefiLlama)'!$H$11*100+_xlfn.NORM.S.INV(RAND())*'Data (DefiLlama)'!$K$11*$C$6</f>
        <v>-3.1856148579560387E-2</v>
      </c>
      <c r="H493" s="172">
        <f ca="1">'Data (DefiLlama)'!$H$12*100+_xlfn.NORM.S.INV(RAND())*'Data (DefiLlama)'!$K$12*$C$6</f>
        <v>4.196940237387305</v>
      </c>
      <c r="I493" s="175">
        <f ca="1">'Data (DefiLlama)'!$H$13*100+_xlfn.NORM.S.INV(RAND())*'Data (DefiLlama)'!$K$13*$C$6</f>
        <v>6.0372566252948783</v>
      </c>
      <c r="J493" s="172">
        <f ca="1">C493*'Allocation - Base'!$H$6+D493*'Allocation - Base'!$H$7+E493*'Allocation - Base'!$H$8+F493*'Allocation - Base'!$H$9+G493*'Allocation - Base'!$H$10+H493*'Allocation - Base'!$H$11+I493*'Allocation - Base'!$H$12</f>
        <v>3.8933078687357203</v>
      </c>
      <c r="K493" s="172">
        <f t="shared" ca="1" si="22"/>
        <v>0</v>
      </c>
      <c r="L493" s="172">
        <f t="shared" ca="1" si="23"/>
        <v>3.7933078687357202</v>
      </c>
      <c r="M493" s="172">
        <f t="shared" ca="1" si="24"/>
        <v>3.7933078687357202</v>
      </c>
      <c r="N493" s="172"/>
    </row>
    <row r="494" spans="2:14" x14ac:dyDescent="0.25">
      <c r="B494" s="164">
        <v>462</v>
      </c>
      <c r="C494" s="172">
        <f ca="1">'Data (DefiLlama)'!$H$7*100+_xlfn.NORM.S.INV(RAND())*'Data (DefiLlama)'!$K$7*$C$6</f>
        <v>4.5051667475251556</v>
      </c>
      <c r="D494" s="172">
        <f ca="1">'Data (DefiLlama)'!$H$8*100+_xlfn.NORM.S.INV(RAND())*'Data (DefiLlama)'!$K$8*$C$6</f>
        <v>4.1416600251509124</v>
      </c>
      <c r="E494" s="172">
        <f ca="1">'Data (DefiLlama)'!$H$9*100+_xlfn.NORM.S.INV(RAND())*'Data (DefiLlama)'!$K$9*$C$6</f>
        <v>4.3906671373835104</v>
      </c>
      <c r="F494" s="172">
        <f ca="1">'Data (DefiLlama)'!$H$10*100+_xlfn.NORM.S.INV(RAND())*'Data (DefiLlama)'!$K$10*$C$6</f>
        <v>3.9731137534435046</v>
      </c>
      <c r="G494" s="172">
        <f ca="1">'Data (DefiLlama)'!$H$11*100+_xlfn.NORM.S.INV(RAND())*'Data (DefiLlama)'!$K$11*$C$6</f>
        <v>-5.1220681380027201E-2</v>
      </c>
      <c r="H494" s="172">
        <f ca="1">'Data (DefiLlama)'!$H$12*100+_xlfn.NORM.S.INV(RAND())*'Data (DefiLlama)'!$K$12*$C$6</f>
        <v>4.7932887748230764</v>
      </c>
      <c r="I494" s="175">
        <f ca="1">'Data (DefiLlama)'!$H$13*100+_xlfn.NORM.S.INV(RAND())*'Data (DefiLlama)'!$K$13*$C$6</f>
        <v>4.4212605070249298</v>
      </c>
      <c r="J494" s="172">
        <f ca="1">C494*'Allocation - Base'!$H$6+D494*'Allocation - Base'!$H$7+E494*'Allocation - Base'!$H$8+F494*'Allocation - Base'!$H$9+G494*'Allocation - Base'!$H$10+H494*'Allocation - Base'!$H$11+I494*'Allocation - Base'!$H$12</f>
        <v>4.2010640970456121</v>
      </c>
      <c r="K494" s="172">
        <f t="shared" ca="1" si="22"/>
        <v>12.84197568727498</v>
      </c>
      <c r="L494" s="172">
        <f t="shared" ca="1" si="23"/>
        <v>-8.7409115902293664</v>
      </c>
      <c r="M494" s="172">
        <f t="shared" ca="1" si="24"/>
        <v>4.1010640970456125</v>
      </c>
      <c r="N494" s="172"/>
    </row>
    <row r="495" spans="2:14" x14ac:dyDescent="0.25">
      <c r="B495" s="164">
        <v>463</v>
      </c>
      <c r="C495" s="172">
        <f ca="1">'Data (DefiLlama)'!$H$7*100+_xlfn.NORM.S.INV(RAND())*'Data (DefiLlama)'!$K$7*$C$6</f>
        <v>4.3919088667584063</v>
      </c>
      <c r="D495" s="172">
        <f ca="1">'Data (DefiLlama)'!$H$8*100+_xlfn.NORM.S.INV(RAND())*'Data (DefiLlama)'!$K$8*$C$6</f>
        <v>5.4449544898577527</v>
      </c>
      <c r="E495" s="172">
        <f ca="1">'Data (DefiLlama)'!$H$9*100+_xlfn.NORM.S.INV(RAND())*'Data (DefiLlama)'!$K$9*$C$6</f>
        <v>2.9509134335092839</v>
      </c>
      <c r="F495" s="172">
        <f ca="1">'Data (DefiLlama)'!$H$10*100+_xlfn.NORM.S.INV(RAND())*'Data (DefiLlama)'!$K$10*$C$6</f>
        <v>4.207248868819029</v>
      </c>
      <c r="G495" s="172">
        <f ca="1">'Data (DefiLlama)'!$H$11*100+_xlfn.NORM.S.INV(RAND())*'Data (DefiLlama)'!$K$11*$C$6</f>
        <v>0.32115768321734578</v>
      </c>
      <c r="H495" s="172">
        <f ca="1">'Data (DefiLlama)'!$H$12*100+_xlfn.NORM.S.INV(RAND())*'Data (DefiLlama)'!$K$12*$C$6</f>
        <v>4.8578590727300863</v>
      </c>
      <c r="I495" s="175">
        <f ca="1">'Data (DefiLlama)'!$H$13*100+_xlfn.NORM.S.INV(RAND())*'Data (DefiLlama)'!$K$13*$C$6</f>
        <v>4.9976660376974662</v>
      </c>
      <c r="J495" s="172">
        <f ca="1">C495*'Allocation - Base'!$H$6+D495*'Allocation - Base'!$H$7+E495*'Allocation - Base'!$H$8+F495*'Allocation - Base'!$H$9+G495*'Allocation - Base'!$H$10+H495*'Allocation - Base'!$H$11+I495*'Allocation - Base'!$H$12</f>
        <v>4.1612763859396615</v>
      </c>
      <c r="K495" s="172">
        <f t="shared" ca="1" si="22"/>
        <v>0</v>
      </c>
      <c r="L495" s="172">
        <f t="shared" ca="1" si="23"/>
        <v>4.0612763859396619</v>
      </c>
      <c r="M495" s="172">
        <f t="shared" ca="1" si="24"/>
        <v>4.0612763859396619</v>
      </c>
      <c r="N495" s="172"/>
    </row>
    <row r="496" spans="2:14" x14ac:dyDescent="0.25">
      <c r="B496" s="164">
        <v>464</v>
      </c>
      <c r="C496" s="172">
        <f ca="1">'Data (DefiLlama)'!$H$7*100+_xlfn.NORM.S.INV(RAND())*'Data (DefiLlama)'!$K$7*$C$6</f>
        <v>4.3665855841196164</v>
      </c>
      <c r="D496" s="172">
        <f ca="1">'Data (DefiLlama)'!$H$8*100+_xlfn.NORM.S.INV(RAND())*'Data (DefiLlama)'!$K$8*$C$6</f>
        <v>4.9249309205467826</v>
      </c>
      <c r="E496" s="172">
        <f ca="1">'Data (DefiLlama)'!$H$9*100+_xlfn.NORM.S.INV(RAND())*'Data (DefiLlama)'!$K$9*$C$6</f>
        <v>4.2165512402687861</v>
      </c>
      <c r="F496" s="172">
        <f ca="1">'Data (DefiLlama)'!$H$10*100+_xlfn.NORM.S.INV(RAND())*'Data (DefiLlama)'!$K$10*$C$6</f>
        <v>3.3371500561955942</v>
      </c>
      <c r="G496" s="172">
        <f ca="1">'Data (DefiLlama)'!$H$11*100+_xlfn.NORM.S.INV(RAND())*'Data (DefiLlama)'!$K$11*$C$6</f>
        <v>0.19903199821613957</v>
      </c>
      <c r="H496" s="172">
        <f ca="1">'Data (DefiLlama)'!$H$12*100+_xlfn.NORM.S.INV(RAND())*'Data (DefiLlama)'!$K$12*$C$6</f>
        <v>3.033575872862551</v>
      </c>
      <c r="I496" s="175">
        <f ca="1">'Data (DefiLlama)'!$H$13*100+_xlfn.NORM.S.INV(RAND())*'Data (DefiLlama)'!$K$13*$C$6</f>
        <v>5.464426854088746</v>
      </c>
      <c r="J496" s="172">
        <f ca="1">C496*'Allocation - Base'!$H$6+D496*'Allocation - Base'!$H$7+E496*'Allocation - Base'!$H$8+F496*'Allocation - Base'!$H$9+G496*'Allocation - Base'!$H$10+H496*'Allocation - Base'!$H$11+I496*'Allocation - Base'!$H$12</f>
        <v>4.0603341962799666</v>
      </c>
      <c r="K496" s="172">
        <f t="shared" ca="1" si="22"/>
        <v>0</v>
      </c>
      <c r="L496" s="172">
        <f t="shared" ca="1" si="23"/>
        <v>3.9603341962799665</v>
      </c>
      <c r="M496" s="172">
        <f t="shared" ca="1" si="24"/>
        <v>3.9603341962799665</v>
      </c>
      <c r="N496" s="172"/>
    </row>
    <row r="497" spans="2:14" x14ac:dyDescent="0.25">
      <c r="B497" s="164">
        <v>465</v>
      </c>
      <c r="C497" s="172">
        <f ca="1">'Data (DefiLlama)'!$H$7*100+_xlfn.NORM.S.INV(RAND())*'Data (DefiLlama)'!$K$7*$C$6</f>
        <v>4.3834755289422072</v>
      </c>
      <c r="D497" s="172">
        <f ca="1">'Data (DefiLlama)'!$H$8*100+_xlfn.NORM.S.INV(RAND())*'Data (DefiLlama)'!$K$8*$C$6</f>
        <v>5.3754600914317878</v>
      </c>
      <c r="E497" s="172">
        <f ca="1">'Data (DefiLlama)'!$H$9*100+_xlfn.NORM.S.INV(RAND())*'Data (DefiLlama)'!$K$9*$C$6</f>
        <v>4.5689273704713322</v>
      </c>
      <c r="F497" s="172">
        <f ca="1">'Data (DefiLlama)'!$H$10*100+_xlfn.NORM.S.INV(RAND())*'Data (DefiLlama)'!$K$10*$C$6</f>
        <v>3.0211348689211777</v>
      </c>
      <c r="G497" s="172">
        <f ca="1">'Data (DefiLlama)'!$H$11*100+_xlfn.NORM.S.INV(RAND())*'Data (DefiLlama)'!$K$11*$C$6</f>
        <v>0.24361646939793088</v>
      </c>
      <c r="H497" s="172">
        <f ca="1">'Data (DefiLlama)'!$H$12*100+_xlfn.NORM.S.INV(RAND())*'Data (DefiLlama)'!$K$12*$C$6</f>
        <v>4.9925340321439959</v>
      </c>
      <c r="I497" s="175">
        <f ca="1">'Data (DefiLlama)'!$H$13*100+_xlfn.NORM.S.INV(RAND())*'Data (DefiLlama)'!$K$13*$C$6</f>
        <v>5.4433205779357099</v>
      </c>
      <c r="J497" s="172">
        <f ca="1">C497*'Allocation - Base'!$H$6+D497*'Allocation - Base'!$H$7+E497*'Allocation - Base'!$H$8+F497*'Allocation - Base'!$H$9+G497*'Allocation - Base'!$H$10+H497*'Allocation - Base'!$H$11+I497*'Allocation - Base'!$H$12</f>
        <v>4.5622004524499378</v>
      </c>
      <c r="K497" s="172">
        <f t="shared" ca="1" si="22"/>
        <v>0</v>
      </c>
      <c r="L497" s="172">
        <f t="shared" ca="1" si="23"/>
        <v>4.4622004524499381</v>
      </c>
      <c r="M497" s="172">
        <f t="shared" ca="1" si="24"/>
        <v>4.4622004524499381</v>
      </c>
      <c r="N497" s="172"/>
    </row>
    <row r="498" spans="2:14" x14ac:dyDescent="0.25">
      <c r="B498" s="164">
        <v>466</v>
      </c>
      <c r="C498" s="172">
        <f ca="1">'Data (DefiLlama)'!$H$7*100+_xlfn.NORM.S.INV(RAND())*'Data (DefiLlama)'!$K$7*$C$6</f>
        <v>4.2996356025176876</v>
      </c>
      <c r="D498" s="172">
        <f ca="1">'Data (DefiLlama)'!$H$8*100+_xlfn.NORM.S.INV(RAND())*'Data (DefiLlama)'!$K$8*$C$6</f>
        <v>4.3827725174204657</v>
      </c>
      <c r="E498" s="172">
        <f ca="1">'Data (DefiLlama)'!$H$9*100+_xlfn.NORM.S.INV(RAND())*'Data (DefiLlama)'!$K$9*$C$6</f>
        <v>2.8421508559648547</v>
      </c>
      <c r="F498" s="172">
        <f ca="1">'Data (DefiLlama)'!$H$10*100+_xlfn.NORM.S.INV(RAND())*'Data (DefiLlama)'!$K$10*$C$6</f>
        <v>4.4344342112571704</v>
      </c>
      <c r="G498" s="172">
        <f ca="1">'Data (DefiLlama)'!$H$11*100+_xlfn.NORM.S.INV(RAND())*'Data (DefiLlama)'!$K$11*$C$6</f>
        <v>0.40630812551373752</v>
      </c>
      <c r="H498" s="172">
        <f ca="1">'Data (DefiLlama)'!$H$12*100+_xlfn.NORM.S.INV(RAND())*'Data (DefiLlama)'!$K$12*$C$6</f>
        <v>3.7832336168101621</v>
      </c>
      <c r="I498" s="175">
        <f ca="1">'Data (DefiLlama)'!$H$13*100+_xlfn.NORM.S.INV(RAND())*'Data (DefiLlama)'!$K$13*$C$6</f>
        <v>6.5435245424355379</v>
      </c>
      <c r="J498" s="172">
        <f ca="1">C498*'Allocation - Base'!$H$6+D498*'Allocation - Base'!$H$7+E498*'Allocation - Base'!$H$8+F498*'Allocation - Base'!$H$9+G498*'Allocation - Base'!$H$10+H498*'Allocation - Base'!$H$11+I498*'Allocation - Base'!$H$12</f>
        <v>3.6839219728988475</v>
      </c>
      <c r="K498" s="172">
        <f t="shared" ca="1" si="22"/>
        <v>0</v>
      </c>
      <c r="L498" s="172">
        <f t="shared" ca="1" si="23"/>
        <v>3.5839219728988474</v>
      </c>
      <c r="M498" s="172">
        <f t="shared" ca="1" si="24"/>
        <v>3.5839219728988474</v>
      </c>
      <c r="N498" s="172"/>
    </row>
    <row r="499" spans="2:14" x14ac:dyDescent="0.25">
      <c r="B499" s="164">
        <v>467</v>
      </c>
      <c r="C499" s="172">
        <f ca="1">'Data (DefiLlama)'!$H$7*100+_xlfn.NORM.S.INV(RAND())*'Data (DefiLlama)'!$K$7*$C$6</f>
        <v>4.283266964102677</v>
      </c>
      <c r="D499" s="172">
        <f ca="1">'Data (DefiLlama)'!$H$8*100+_xlfn.NORM.S.INV(RAND())*'Data (DefiLlama)'!$K$8*$C$6</f>
        <v>5.5876886399544103</v>
      </c>
      <c r="E499" s="172">
        <f ca="1">'Data (DefiLlama)'!$H$9*100+_xlfn.NORM.S.INV(RAND())*'Data (DefiLlama)'!$K$9*$C$6</f>
        <v>5.0080361515256984</v>
      </c>
      <c r="F499" s="172">
        <f ca="1">'Data (DefiLlama)'!$H$10*100+_xlfn.NORM.S.INV(RAND())*'Data (DefiLlama)'!$K$10*$C$6</f>
        <v>3.7250859442884923</v>
      </c>
      <c r="G499" s="172">
        <f ca="1">'Data (DefiLlama)'!$H$11*100+_xlfn.NORM.S.INV(RAND())*'Data (DefiLlama)'!$K$11*$C$6</f>
        <v>-0.22194351378281899</v>
      </c>
      <c r="H499" s="172">
        <f ca="1">'Data (DefiLlama)'!$H$12*100+_xlfn.NORM.S.INV(RAND())*'Data (DefiLlama)'!$K$12*$C$6</f>
        <v>5.4693446788940285</v>
      </c>
      <c r="I499" s="175">
        <f ca="1">'Data (DefiLlama)'!$H$13*100+_xlfn.NORM.S.INV(RAND())*'Data (DefiLlama)'!$K$13*$C$6</f>
        <v>6.6599232156172414</v>
      </c>
      <c r="J499" s="172">
        <f ca="1">C499*'Allocation - Base'!$H$6+D499*'Allocation - Base'!$H$7+E499*'Allocation - Base'!$H$8+F499*'Allocation - Base'!$H$9+G499*'Allocation - Base'!$H$10+H499*'Allocation - Base'!$H$11+I499*'Allocation - Base'!$H$12</f>
        <v>4.7432158132457936</v>
      </c>
      <c r="K499" s="172">
        <f t="shared" ca="1" si="22"/>
        <v>0</v>
      </c>
      <c r="L499" s="172">
        <f t="shared" ca="1" si="23"/>
        <v>4.6432158132457939</v>
      </c>
      <c r="M499" s="172">
        <f t="shared" ca="1" si="24"/>
        <v>4.6432158132457939</v>
      </c>
      <c r="N499" s="172"/>
    </row>
    <row r="500" spans="2:14" x14ac:dyDescent="0.25">
      <c r="B500" s="164">
        <v>468</v>
      </c>
      <c r="C500" s="172">
        <f ca="1">'Data (DefiLlama)'!$H$7*100+_xlfn.NORM.S.INV(RAND())*'Data (DefiLlama)'!$K$7*$C$6</f>
        <v>4.3953663603289366</v>
      </c>
      <c r="D500" s="172">
        <f ca="1">'Data (DefiLlama)'!$H$8*100+_xlfn.NORM.S.INV(RAND())*'Data (DefiLlama)'!$K$8*$C$6</f>
        <v>4.1022954788081689</v>
      </c>
      <c r="E500" s="172">
        <f ca="1">'Data (DefiLlama)'!$H$9*100+_xlfn.NORM.S.INV(RAND())*'Data (DefiLlama)'!$K$9*$C$6</f>
        <v>4.642224061436985</v>
      </c>
      <c r="F500" s="172">
        <f ca="1">'Data (DefiLlama)'!$H$10*100+_xlfn.NORM.S.INV(RAND())*'Data (DefiLlama)'!$K$10*$C$6</f>
        <v>3.0674378757855147</v>
      </c>
      <c r="G500" s="172">
        <f ca="1">'Data (DefiLlama)'!$H$11*100+_xlfn.NORM.S.INV(RAND())*'Data (DefiLlama)'!$K$11*$C$6</f>
        <v>3.1225418376503358E-2</v>
      </c>
      <c r="H500" s="172">
        <f ca="1">'Data (DefiLlama)'!$H$12*100+_xlfn.NORM.S.INV(RAND())*'Data (DefiLlama)'!$K$12*$C$6</f>
        <v>4.1251665513285793</v>
      </c>
      <c r="I500" s="175">
        <f ca="1">'Data (DefiLlama)'!$H$13*100+_xlfn.NORM.S.INV(RAND())*'Data (DefiLlama)'!$K$13*$C$6</f>
        <v>5.0380529571271122</v>
      </c>
      <c r="J500" s="172">
        <f ca="1">C500*'Allocation - Base'!$H$6+D500*'Allocation - Base'!$H$7+E500*'Allocation - Base'!$H$8+F500*'Allocation - Base'!$H$9+G500*'Allocation - Base'!$H$10+H500*'Allocation - Base'!$H$11+I500*'Allocation - Base'!$H$12</f>
        <v>4.1250760467780818</v>
      </c>
      <c r="K500" s="172">
        <f t="shared" ca="1" si="22"/>
        <v>0</v>
      </c>
      <c r="L500" s="172">
        <f t="shared" ca="1" si="23"/>
        <v>4.0250760467780822</v>
      </c>
      <c r="M500" s="172">
        <f t="shared" ca="1" si="24"/>
        <v>4.0250760467780822</v>
      </c>
      <c r="N500" s="172"/>
    </row>
    <row r="501" spans="2:14" x14ac:dyDescent="0.25">
      <c r="B501" s="164">
        <v>469</v>
      </c>
      <c r="C501" s="172">
        <f ca="1">'Data (DefiLlama)'!$H$7*100+_xlfn.NORM.S.INV(RAND())*'Data (DefiLlama)'!$K$7*$C$6</f>
        <v>4.4841552520453414</v>
      </c>
      <c r="D501" s="172">
        <f ca="1">'Data (DefiLlama)'!$H$8*100+_xlfn.NORM.S.INV(RAND())*'Data (DefiLlama)'!$K$8*$C$6</f>
        <v>6.4938555959670712</v>
      </c>
      <c r="E501" s="172">
        <f ca="1">'Data (DefiLlama)'!$H$9*100+_xlfn.NORM.S.INV(RAND())*'Data (DefiLlama)'!$K$9*$C$6</f>
        <v>5.6008456818901582</v>
      </c>
      <c r="F501" s="172">
        <f ca="1">'Data (DefiLlama)'!$H$10*100+_xlfn.NORM.S.INV(RAND())*'Data (DefiLlama)'!$K$10*$C$6</f>
        <v>2.3999781614605746</v>
      </c>
      <c r="G501" s="172">
        <f ca="1">'Data (DefiLlama)'!$H$11*100+_xlfn.NORM.S.INV(RAND())*'Data (DefiLlama)'!$K$11*$C$6</f>
        <v>0.27948314169611765</v>
      </c>
      <c r="H501" s="172">
        <f ca="1">'Data (DefiLlama)'!$H$12*100+_xlfn.NORM.S.INV(RAND())*'Data (DefiLlama)'!$K$12*$C$6</f>
        <v>4.7600879002035539</v>
      </c>
      <c r="I501" s="175">
        <f ca="1">'Data (DefiLlama)'!$H$13*100+_xlfn.NORM.S.INV(RAND())*'Data (DefiLlama)'!$K$13*$C$6</f>
        <v>7.9134434583521784</v>
      </c>
      <c r="J501" s="172">
        <f ca="1">C501*'Allocation - Base'!$H$6+D501*'Allocation - Base'!$H$7+E501*'Allocation - Base'!$H$8+F501*'Allocation - Base'!$H$9+G501*'Allocation - Base'!$H$10+H501*'Allocation - Base'!$H$11+I501*'Allocation - Base'!$H$12</f>
        <v>5.0969092371932474</v>
      </c>
      <c r="K501" s="172">
        <f t="shared" ca="1" si="22"/>
        <v>0</v>
      </c>
      <c r="L501" s="172">
        <f t="shared" ca="1" si="23"/>
        <v>4.9969092371932478</v>
      </c>
      <c r="M501" s="172">
        <f t="shared" ca="1" si="24"/>
        <v>4.9969092371932478</v>
      </c>
      <c r="N501" s="172"/>
    </row>
    <row r="502" spans="2:14" x14ac:dyDescent="0.25">
      <c r="B502" s="164">
        <v>470</v>
      </c>
      <c r="C502" s="172">
        <f ca="1">'Data (DefiLlama)'!$H$7*100+_xlfn.NORM.S.INV(RAND())*'Data (DefiLlama)'!$K$7*$C$6</f>
        <v>4.3738301949566916</v>
      </c>
      <c r="D502" s="172">
        <f ca="1">'Data (DefiLlama)'!$H$8*100+_xlfn.NORM.S.INV(RAND())*'Data (DefiLlama)'!$K$8*$C$6</f>
        <v>6.2032700035342216</v>
      </c>
      <c r="E502" s="172">
        <f ca="1">'Data (DefiLlama)'!$H$9*100+_xlfn.NORM.S.INV(RAND())*'Data (DefiLlama)'!$K$9*$C$6</f>
        <v>4.5568145016259898</v>
      </c>
      <c r="F502" s="172">
        <f ca="1">'Data (DefiLlama)'!$H$10*100+_xlfn.NORM.S.INV(RAND())*'Data (DefiLlama)'!$K$10*$C$6</f>
        <v>2.7734052643532254</v>
      </c>
      <c r="G502" s="172">
        <f ca="1">'Data (DefiLlama)'!$H$11*100+_xlfn.NORM.S.INV(RAND())*'Data (DefiLlama)'!$K$11*$C$6</f>
        <v>-0.15850512900788363</v>
      </c>
      <c r="H502" s="172">
        <f ca="1">'Data (DefiLlama)'!$H$12*100+_xlfn.NORM.S.INV(RAND())*'Data (DefiLlama)'!$K$12*$C$6</f>
        <v>5.0505637003715709</v>
      </c>
      <c r="I502" s="175">
        <f ca="1">'Data (DefiLlama)'!$H$13*100+_xlfn.NORM.S.INV(RAND())*'Data (DefiLlama)'!$K$13*$C$6</f>
        <v>7.1057045080122894</v>
      </c>
      <c r="J502" s="172">
        <f ca="1">C502*'Allocation - Base'!$H$6+D502*'Allocation - Base'!$H$7+E502*'Allocation - Base'!$H$8+F502*'Allocation - Base'!$H$9+G502*'Allocation - Base'!$H$10+H502*'Allocation - Base'!$H$11+I502*'Allocation - Base'!$H$12</f>
        <v>4.7518294833824024</v>
      </c>
      <c r="K502" s="172">
        <f t="shared" ca="1" si="22"/>
        <v>0</v>
      </c>
      <c r="L502" s="172">
        <f t="shared" ca="1" si="23"/>
        <v>4.6518294833824028</v>
      </c>
      <c r="M502" s="172">
        <f t="shared" ca="1" si="24"/>
        <v>4.6518294833824028</v>
      </c>
      <c r="N502" s="172"/>
    </row>
    <row r="503" spans="2:14" x14ac:dyDescent="0.25">
      <c r="B503" s="164">
        <v>471</v>
      </c>
      <c r="C503" s="172">
        <f ca="1">'Data (DefiLlama)'!$H$7*100+_xlfn.NORM.S.INV(RAND())*'Data (DefiLlama)'!$K$7*$C$6</f>
        <v>4.0945298081453965</v>
      </c>
      <c r="D503" s="172">
        <f ca="1">'Data (DefiLlama)'!$H$8*100+_xlfn.NORM.S.INV(RAND())*'Data (DefiLlama)'!$K$8*$C$6</f>
        <v>5.0848980469507339</v>
      </c>
      <c r="E503" s="172">
        <f ca="1">'Data (DefiLlama)'!$H$9*100+_xlfn.NORM.S.INV(RAND())*'Data (DefiLlama)'!$K$9*$C$6</f>
        <v>4.47357517940093</v>
      </c>
      <c r="F503" s="172">
        <f ca="1">'Data (DefiLlama)'!$H$10*100+_xlfn.NORM.S.INV(RAND())*'Data (DefiLlama)'!$K$10*$C$6</f>
        <v>3.4680257133739945</v>
      </c>
      <c r="G503" s="172">
        <f ca="1">'Data (DefiLlama)'!$H$11*100+_xlfn.NORM.S.INV(RAND())*'Data (DefiLlama)'!$K$11*$C$6</f>
        <v>0.1092015427680731</v>
      </c>
      <c r="H503" s="172">
        <f ca="1">'Data (DefiLlama)'!$H$12*100+_xlfn.NORM.S.INV(RAND())*'Data (DefiLlama)'!$K$12*$C$6</f>
        <v>5.4334894958073763</v>
      </c>
      <c r="I503" s="175">
        <f ca="1">'Data (DefiLlama)'!$H$13*100+_xlfn.NORM.S.INV(RAND())*'Data (DefiLlama)'!$K$13*$C$6</f>
        <v>7.7836653860433556</v>
      </c>
      <c r="J503" s="172">
        <f ca="1">C503*'Allocation - Base'!$H$6+D503*'Allocation - Base'!$H$7+E503*'Allocation - Base'!$H$8+F503*'Allocation - Base'!$H$9+G503*'Allocation - Base'!$H$10+H503*'Allocation - Base'!$H$11+I503*'Allocation - Base'!$H$12</f>
        <v>4.4384607505410454</v>
      </c>
      <c r="K503" s="172">
        <f t="shared" ca="1" si="22"/>
        <v>0</v>
      </c>
      <c r="L503" s="172">
        <f t="shared" ca="1" si="23"/>
        <v>4.3384607505410457</v>
      </c>
      <c r="M503" s="172">
        <f t="shared" ca="1" si="24"/>
        <v>4.3384607505410457</v>
      </c>
      <c r="N503" s="172"/>
    </row>
    <row r="504" spans="2:14" x14ac:dyDescent="0.25">
      <c r="B504" s="164">
        <v>472</v>
      </c>
      <c r="C504" s="172">
        <f ca="1">'Data (DefiLlama)'!$H$7*100+_xlfn.NORM.S.INV(RAND())*'Data (DefiLlama)'!$K$7*$C$6</f>
        <v>4.5721534769596328</v>
      </c>
      <c r="D504" s="172">
        <f ca="1">'Data (DefiLlama)'!$H$8*100+_xlfn.NORM.S.INV(RAND())*'Data (DefiLlama)'!$K$8*$C$6</f>
        <v>4.6134319208130865</v>
      </c>
      <c r="E504" s="172">
        <f ca="1">'Data (DefiLlama)'!$H$9*100+_xlfn.NORM.S.INV(RAND())*'Data (DefiLlama)'!$K$9*$C$6</f>
        <v>4.9793957717139659</v>
      </c>
      <c r="F504" s="172">
        <f ca="1">'Data (DefiLlama)'!$H$10*100+_xlfn.NORM.S.INV(RAND())*'Data (DefiLlama)'!$K$10*$C$6</f>
        <v>2.6483971457792994</v>
      </c>
      <c r="G504" s="172">
        <f ca="1">'Data (DefiLlama)'!$H$11*100+_xlfn.NORM.S.INV(RAND())*'Data (DefiLlama)'!$K$11*$C$6</f>
        <v>0.19992488496743754</v>
      </c>
      <c r="H504" s="172">
        <f ca="1">'Data (DefiLlama)'!$H$12*100+_xlfn.NORM.S.INV(RAND())*'Data (DefiLlama)'!$K$12*$C$6</f>
        <v>5.0318918494335909</v>
      </c>
      <c r="I504" s="175">
        <f ca="1">'Data (DefiLlama)'!$H$13*100+_xlfn.NORM.S.INV(RAND())*'Data (DefiLlama)'!$K$13*$C$6</f>
        <v>5.3876289481332087</v>
      </c>
      <c r="J504" s="172">
        <f ca="1">C504*'Allocation - Base'!$H$6+D504*'Allocation - Base'!$H$7+E504*'Allocation - Base'!$H$8+F504*'Allocation - Base'!$H$9+G504*'Allocation - Base'!$H$10+H504*'Allocation - Base'!$H$11+I504*'Allocation - Base'!$H$12</f>
        <v>4.5346329878830636</v>
      </c>
      <c r="K504" s="172">
        <f t="shared" ca="1" si="22"/>
        <v>0</v>
      </c>
      <c r="L504" s="172">
        <f t="shared" ca="1" si="23"/>
        <v>4.4346329878830639</v>
      </c>
      <c r="M504" s="172">
        <f t="shared" ca="1" si="24"/>
        <v>4.4346329878830639</v>
      </c>
      <c r="N504" s="172"/>
    </row>
    <row r="505" spans="2:14" x14ac:dyDescent="0.25">
      <c r="B505" s="164">
        <v>473</v>
      </c>
      <c r="C505" s="172">
        <f ca="1">'Data (DefiLlama)'!$H$7*100+_xlfn.NORM.S.INV(RAND())*'Data (DefiLlama)'!$K$7*$C$6</f>
        <v>4.4337002788926618</v>
      </c>
      <c r="D505" s="172">
        <f ca="1">'Data (DefiLlama)'!$H$8*100+_xlfn.NORM.S.INV(RAND())*'Data (DefiLlama)'!$K$8*$C$6</f>
        <v>5.8905731923873219</v>
      </c>
      <c r="E505" s="172">
        <f ca="1">'Data (DefiLlama)'!$H$9*100+_xlfn.NORM.S.INV(RAND())*'Data (DefiLlama)'!$K$9*$C$6</f>
        <v>5.453951747859513</v>
      </c>
      <c r="F505" s="172">
        <f ca="1">'Data (DefiLlama)'!$H$10*100+_xlfn.NORM.S.INV(RAND())*'Data (DefiLlama)'!$K$10*$C$6</f>
        <v>3.0747087565705926</v>
      </c>
      <c r="G505" s="172">
        <f ca="1">'Data (DefiLlama)'!$H$11*100+_xlfn.NORM.S.INV(RAND())*'Data (DefiLlama)'!$K$11*$C$6</f>
        <v>-9.3501526983472402E-2</v>
      </c>
      <c r="H505" s="172">
        <f ca="1">'Data (DefiLlama)'!$H$12*100+_xlfn.NORM.S.INV(RAND())*'Data (DefiLlama)'!$K$12*$C$6</f>
        <v>5.7413716558019479</v>
      </c>
      <c r="I505" s="175">
        <f ca="1">'Data (DefiLlama)'!$H$13*100+_xlfn.NORM.S.INV(RAND())*'Data (DefiLlama)'!$K$13*$C$6</f>
        <v>6.0086244369408019</v>
      </c>
      <c r="J505" s="172">
        <f ca="1">C505*'Allocation - Base'!$H$6+D505*'Allocation - Base'!$H$7+E505*'Allocation - Base'!$H$8+F505*'Allocation - Base'!$H$9+G505*'Allocation - Base'!$H$10+H505*'Allocation - Base'!$H$11+I505*'Allocation - Base'!$H$12</f>
        <v>5.0227719907506252</v>
      </c>
      <c r="K505" s="172">
        <f t="shared" ca="1" si="22"/>
        <v>0</v>
      </c>
      <c r="L505" s="172">
        <f t="shared" ca="1" si="23"/>
        <v>4.9227719907506255</v>
      </c>
      <c r="M505" s="172">
        <f t="shared" ca="1" si="24"/>
        <v>4.9227719907506255</v>
      </c>
      <c r="N505" s="172"/>
    </row>
    <row r="506" spans="2:14" x14ac:dyDescent="0.25">
      <c r="B506" s="164">
        <v>474</v>
      </c>
      <c r="C506" s="172">
        <f ca="1">'Data (DefiLlama)'!$H$7*100+_xlfn.NORM.S.INV(RAND())*'Data (DefiLlama)'!$K$7*$C$6</f>
        <v>4.2218119193296362</v>
      </c>
      <c r="D506" s="172">
        <f ca="1">'Data (DefiLlama)'!$H$8*100+_xlfn.NORM.S.INV(RAND())*'Data (DefiLlama)'!$K$8*$C$6</f>
        <v>5.63937871706508</v>
      </c>
      <c r="E506" s="172">
        <f ca="1">'Data (DefiLlama)'!$H$9*100+_xlfn.NORM.S.INV(RAND())*'Data (DefiLlama)'!$K$9*$C$6</f>
        <v>4.1019992130172689</v>
      </c>
      <c r="F506" s="172">
        <f ca="1">'Data (DefiLlama)'!$H$10*100+_xlfn.NORM.S.INV(RAND())*'Data (DefiLlama)'!$K$10*$C$6</f>
        <v>2.8327304939139633</v>
      </c>
      <c r="G506" s="172">
        <f ca="1">'Data (DefiLlama)'!$H$11*100+_xlfn.NORM.S.INV(RAND())*'Data (DefiLlama)'!$K$11*$C$6</f>
        <v>-0.10859204415028749</v>
      </c>
      <c r="H506" s="172">
        <f ca="1">'Data (DefiLlama)'!$H$12*100+_xlfn.NORM.S.INV(RAND())*'Data (DefiLlama)'!$K$12*$C$6</f>
        <v>5.3718399978048561</v>
      </c>
      <c r="I506" s="175">
        <f ca="1">'Data (DefiLlama)'!$H$13*100+_xlfn.NORM.S.INV(RAND())*'Data (DefiLlama)'!$K$13*$C$6</f>
        <v>7.2448254971555244</v>
      </c>
      <c r="J506" s="172">
        <f ca="1">C506*'Allocation - Base'!$H$6+D506*'Allocation - Base'!$H$7+E506*'Allocation - Base'!$H$8+F506*'Allocation - Base'!$H$9+G506*'Allocation - Base'!$H$10+H506*'Allocation - Base'!$H$11+I506*'Allocation - Base'!$H$12</f>
        <v>4.5022344557826921</v>
      </c>
      <c r="K506" s="172">
        <f t="shared" ca="1" si="22"/>
        <v>0</v>
      </c>
      <c r="L506" s="172">
        <f t="shared" ca="1" si="23"/>
        <v>4.4022344557826925</v>
      </c>
      <c r="M506" s="172">
        <f t="shared" ca="1" si="24"/>
        <v>4.4022344557826925</v>
      </c>
      <c r="N506" s="172"/>
    </row>
    <row r="507" spans="2:14" x14ac:dyDescent="0.25">
      <c r="B507" s="164">
        <v>475</v>
      </c>
      <c r="C507" s="172">
        <f ca="1">'Data (DefiLlama)'!$H$7*100+_xlfn.NORM.S.INV(RAND())*'Data (DefiLlama)'!$K$7*$C$6</f>
        <v>4.1300342092493381</v>
      </c>
      <c r="D507" s="172">
        <f ca="1">'Data (DefiLlama)'!$H$8*100+_xlfn.NORM.S.INV(RAND())*'Data (DefiLlama)'!$K$8*$C$6</f>
        <v>5.2247168948314293</v>
      </c>
      <c r="E507" s="172">
        <f ca="1">'Data (DefiLlama)'!$H$9*100+_xlfn.NORM.S.INV(RAND())*'Data (DefiLlama)'!$K$9*$C$6</f>
        <v>3.3026564116126966</v>
      </c>
      <c r="F507" s="172">
        <f ca="1">'Data (DefiLlama)'!$H$10*100+_xlfn.NORM.S.INV(RAND())*'Data (DefiLlama)'!$K$10*$C$6</f>
        <v>3.6423230949600915</v>
      </c>
      <c r="G507" s="172">
        <f ca="1">'Data (DefiLlama)'!$H$11*100+_xlfn.NORM.S.INV(RAND())*'Data (DefiLlama)'!$K$11*$C$6</f>
        <v>-3.5565324418349912E-3</v>
      </c>
      <c r="H507" s="172">
        <f ca="1">'Data (DefiLlama)'!$H$12*100+_xlfn.NORM.S.INV(RAND())*'Data (DefiLlama)'!$K$12*$C$6</f>
        <v>5.0516540020930192</v>
      </c>
      <c r="I507" s="175">
        <f ca="1">'Data (DefiLlama)'!$H$13*100+_xlfn.NORM.S.INV(RAND())*'Data (DefiLlama)'!$K$13*$C$6</f>
        <v>5.4882030897076293</v>
      </c>
      <c r="J507" s="172">
        <f ca="1">C507*'Allocation - Base'!$H$6+D507*'Allocation - Base'!$H$7+E507*'Allocation - Base'!$H$8+F507*'Allocation - Base'!$H$9+G507*'Allocation - Base'!$H$10+H507*'Allocation - Base'!$H$11+I507*'Allocation - Base'!$H$12</f>
        <v>4.1284238630776944</v>
      </c>
      <c r="K507" s="172">
        <f t="shared" ca="1" si="22"/>
        <v>0</v>
      </c>
      <c r="L507" s="172">
        <f t="shared" ca="1" si="23"/>
        <v>4.0284238630776947</v>
      </c>
      <c r="M507" s="172">
        <f t="shared" ca="1" si="24"/>
        <v>4.0284238630776947</v>
      </c>
      <c r="N507" s="172"/>
    </row>
    <row r="508" spans="2:14" x14ac:dyDescent="0.25">
      <c r="B508" s="164">
        <v>476</v>
      </c>
      <c r="C508" s="172">
        <f ca="1">'Data (DefiLlama)'!$H$7*100+_xlfn.NORM.S.INV(RAND())*'Data (DefiLlama)'!$K$7*$C$6</f>
        <v>4.1143977403818965</v>
      </c>
      <c r="D508" s="172">
        <f ca="1">'Data (DefiLlama)'!$H$8*100+_xlfn.NORM.S.INV(RAND())*'Data (DefiLlama)'!$K$8*$C$6</f>
        <v>5.9597189108318513</v>
      </c>
      <c r="E508" s="172">
        <f ca="1">'Data (DefiLlama)'!$H$9*100+_xlfn.NORM.S.INV(RAND())*'Data (DefiLlama)'!$K$9*$C$6</f>
        <v>4.6372864563622178</v>
      </c>
      <c r="F508" s="172">
        <f ca="1">'Data (DefiLlama)'!$H$10*100+_xlfn.NORM.S.INV(RAND())*'Data (DefiLlama)'!$K$10*$C$6</f>
        <v>3.113577473563987</v>
      </c>
      <c r="G508" s="172">
        <f ca="1">'Data (DefiLlama)'!$H$11*100+_xlfn.NORM.S.INV(RAND())*'Data (DefiLlama)'!$K$11*$C$6</f>
        <v>-6.7770315610860374E-2</v>
      </c>
      <c r="H508" s="172">
        <f ca="1">'Data (DefiLlama)'!$H$12*100+_xlfn.NORM.S.INV(RAND())*'Data (DefiLlama)'!$K$12*$C$6</f>
        <v>5.3200131636321917</v>
      </c>
      <c r="I508" s="175">
        <f ca="1">'Data (DefiLlama)'!$H$13*100+_xlfn.NORM.S.INV(RAND())*'Data (DefiLlama)'!$K$13*$C$6</f>
        <v>4.177965972652177</v>
      </c>
      <c r="J508" s="172">
        <f ca="1">C508*'Allocation - Base'!$H$6+D508*'Allocation - Base'!$H$7+E508*'Allocation - Base'!$H$8+F508*'Allocation - Base'!$H$9+G508*'Allocation - Base'!$H$10+H508*'Allocation - Base'!$H$11+I508*'Allocation - Base'!$H$12</f>
        <v>4.6781841226773722</v>
      </c>
      <c r="K508" s="172">
        <f t="shared" ca="1" si="22"/>
        <v>0</v>
      </c>
      <c r="L508" s="172">
        <f t="shared" ca="1" si="23"/>
        <v>4.5781841226773725</v>
      </c>
      <c r="M508" s="172">
        <f t="shared" ca="1" si="24"/>
        <v>4.5781841226773725</v>
      </c>
      <c r="N508" s="172"/>
    </row>
    <row r="509" spans="2:14" x14ac:dyDescent="0.25">
      <c r="B509" s="164">
        <v>477</v>
      </c>
      <c r="C509" s="172">
        <f ca="1">'Data (DefiLlama)'!$H$7*100+_xlfn.NORM.S.INV(RAND())*'Data (DefiLlama)'!$K$7*$C$6</f>
        <v>4.0333229476315022</v>
      </c>
      <c r="D509" s="172">
        <f ca="1">'Data (DefiLlama)'!$H$8*100+_xlfn.NORM.S.INV(RAND())*'Data (DefiLlama)'!$K$8*$C$6</f>
        <v>4.7516397308069198</v>
      </c>
      <c r="E509" s="172">
        <f ca="1">'Data (DefiLlama)'!$H$9*100+_xlfn.NORM.S.INV(RAND())*'Data (DefiLlama)'!$K$9*$C$6</f>
        <v>4.6299958742699383</v>
      </c>
      <c r="F509" s="172">
        <f ca="1">'Data (DefiLlama)'!$H$10*100+_xlfn.NORM.S.INV(RAND())*'Data (DefiLlama)'!$K$10*$C$6</f>
        <v>2.5986439498403482</v>
      </c>
      <c r="G509" s="172">
        <f ca="1">'Data (DefiLlama)'!$H$11*100+_xlfn.NORM.S.INV(RAND())*'Data (DefiLlama)'!$K$11*$C$6</f>
        <v>-1.631123667134483E-2</v>
      </c>
      <c r="H509" s="172">
        <f ca="1">'Data (DefiLlama)'!$H$12*100+_xlfn.NORM.S.INV(RAND())*'Data (DefiLlama)'!$K$12*$C$6</f>
        <v>5.1088846573189874</v>
      </c>
      <c r="I509" s="175">
        <f ca="1">'Data (DefiLlama)'!$H$13*100+_xlfn.NORM.S.INV(RAND())*'Data (DefiLlama)'!$K$13*$C$6</f>
        <v>5.5780358091235076</v>
      </c>
      <c r="J509" s="172">
        <f ca="1">C509*'Allocation - Base'!$H$6+D509*'Allocation - Base'!$H$7+E509*'Allocation - Base'!$H$8+F509*'Allocation - Base'!$H$9+G509*'Allocation - Base'!$H$10+H509*'Allocation - Base'!$H$11+I509*'Allocation - Base'!$H$12</f>
        <v>4.3209229223229455</v>
      </c>
      <c r="K509" s="172">
        <f t="shared" ca="1" si="22"/>
        <v>1.9121950074305036</v>
      </c>
      <c r="L509" s="172">
        <f t="shared" ca="1" si="23"/>
        <v>2.308727914892442</v>
      </c>
      <c r="M509" s="172">
        <f t="shared" ca="1" si="24"/>
        <v>4.2209229223229459</v>
      </c>
      <c r="N509" s="172"/>
    </row>
    <row r="510" spans="2:14" x14ac:dyDescent="0.25">
      <c r="B510" s="164">
        <v>478</v>
      </c>
      <c r="C510" s="172">
        <f ca="1">'Data (DefiLlama)'!$H$7*100+_xlfn.NORM.S.INV(RAND())*'Data (DefiLlama)'!$K$7*$C$6</f>
        <v>4.3255455538153367</v>
      </c>
      <c r="D510" s="172">
        <f ca="1">'Data (DefiLlama)'!$H$8*100+_xlfn.NORM.S.INV(RAND())*'Data (DefiLlama)'!$K$8*$C$6</f>
        <v>3.6077219687964805</v>
      </c>
      <c r="E510" s="172">
        <f ca="1">'Data (DefiLlama)'!$H$9*100+_xlfn.NORM.S.INV(RAND())*'Data (DefiLlama)'!$K$9*$C$6</f>
        <v>4.4151043149370439</v>
      </c>
      <c r="F510" s="172">
        <f ca="1">'Data (DefiLlama)'!$H$10*100+_xlfn.NORM.S.INV(RAND())*'Data (DefiLlama)'!$K$10*$C$6</f>
        <v>2.7983478584157782</v>
      </c>
      <c r="G510" s="172">
        <f ca="1">'Data (DefiLlama)'!$H$11*100+_xlfn.NORM.S.INV(RAND())*'Data (DefiLlama)'!$K$11*$C$6</f>
        <v>-0.50679676982831323</v>
      </c>
      <c r="H510" s="172">
        <f ca="1">'Data (DefiLlama)'!$H$12*100+_xlfn.NORM.S.INV(RAND())*'Data (DefiLlama)'!$K$12*$C$6</f>
        <v>4.2346594473270081</v>
      </c>
      <c r="I510" s="175">
        <f ca="1">'Data (DefiLlama)'!$H$13*100+_xlfn.NORM.S.INV(RAND())*'Data (DefiLlama)'!$K$13*$C$6</f>
        <v>4.5321727942300161</v>
      </c>
      <c r="J510" s="172">
        <f ca="1">C510*'Allocation - Base'!$H$6+D510*'Allocation - Base'!$H$7+E510*'Allocation - Base'!$H$8+F510*'Allocation - Base'!$H$9+G510*'Allocation - Base'!$H$10+H510*'Allocation - Base'!$H$11+I510*'Allocation - Base'!$H$12</f>
        <v>3.9132293156856179</v>
      </c>
      <c r="K510" s="172">
        <f t="shared" ca="1" si="22"/>
        <v>0</v>
      </c>
      <c r="L510" s="172">
        <f t="shared" ca="1" si="23"/>
        <v>3.8132293156856178</v>
      </c>
      <c r="M510" s="172">
        <f t="shared" ca="1" si="24"/>
        <v>3.8132293156856178</v>
      </c>
      <c r="N510" s="172"/>
    </row>
    <row r="511" spans="2:14" x14ac:dyDescent="0.25">
      <c r="B511" s="164">
        <v>479</v>
      </c>
      <c r="C511" s="172">
        <f ca="1">'Data (DefiLlama)'!$H$7*100+_xlfn.NORM.S.INV(RAND())*'Data (DefiLlama)'!$K$7*$C$6</f>
        <v>4.2029198416556763</v>
      </c>
      <c r="D511" s="172">
        <f ca="1">'Data (DefiLlama)'!$H$8*100+_xlfn.NORM.S.INV(RAND())*'Data (DefiLlama)'!$K$8*$C$6</f>
        <v>3.8858181088411126</v>
      </c>
      <c r="E511" s="172">
        <f ca="1">'Data (DefiLlama)'!$H$9*100+_xlfn.NORM.S.INV(RAND())*'Data (DefiLlama)'!$K$9*$C$6</f>
        <v>4.3046252698526217</v>
      </c>
      <c r="F511" s="172">
        <f ca="1">'Data (DefiLlama)'!$H$10*100+_xlfn.NORM.S.INV(RAND())*'Data (DefiLlama)'!$K$10*$C$6</f>
        <v>3.5414509580212603</v>
      </c>
      <c r="G511" s="172">
        <f ca="1">'Data (DefiLlama)'!$H$11*100+_xlfn.NORM.S.INV(RAND())*'Data (DefiLlama)'!$K$11*$C$6</f>
        <v>-7.452627809022358E-2</v>
      </c>
      <c r="H511" s="172">
        <f ca="1">'Data (DefiLlama)'!$H$12*100+_xlfn.NORM.S.INV(RAND())*'Data (DefiLlama)'!$K$12*$C$6</f>
        <v>4.987588459299781</v>
      </c>
      <c r="I511" s="175">
        <f ca="1">'Data (DefiLlama)'!$H$13*100+_xlfn.NORM.S.INV(RAND())*'Data (DefiLlama)'!$K$13*$C$6</f>
        <v>3.8914211459982853</v>
      </c>
      <c r="J511" s="172">
        <f ca="1">C511*'Allocation - Base'!$H$6+D511*'Allocation - Base'!$H$7+E511*'Allocation - Base'!$H$8+F511*'Allocation - Base'!$H$9+G511*'Allocation - Base'!$H$10+H511*'Allocation - Base'!$H$11+I511*'Allocation - Base'!$H$12</f>
        <v>4.0528987521605924</v>
      </c>
      <c r="K511" s="172">
        <f t="shared" ca="1" si="22"/>
        <v>0</v>
      </c>
      <c r="L511" s="172">
        <f t="shared" ca="1" si="23"/>
        <v>3.9528987521605923</v>
      </c>
      <c r="M511" s="172">
        <f t="shared" ca="1" si="24"/>
        <v>3.9528987521605923</v>
      </c>
      <c r="N511" s="172"/>
    </row>
    <row r="512" spans="2:14" x14ac:dyDescent="0.25">
      <c r="B512" s="164">
        <v>480</v>
      </c>
      <c r="C512" s="172">
        <f ca="1">'Data (DefiLlama)'!$H$7*100+_xlfn.NORM.S.INV(RAND())*'Data (DefiLlama)'!$K$7*$C$6</f>
        <v>4.5806082888967676</v>
      </c>
      <c r="D512" s="172">
        <f ca="1">'Data (DefiLlama)'!$H$8*100+_xlfn.NORM.S.INV(RAND())*'Data (DefiLlama)'!$K$8*$C$6</f>
        <v>4.5497115510679942</v>
      </c>
      <c r="E512" s="172">
        <f ca="1">'Data (DefiLlama)'!$H$9*100+_xlfn.NORM.S.INV(RAND())*'Data (DefiLlama)'!$K$9*$C$6</f>
        <v>4.1357992126925271</v>
      </c>
      <c r="F512" s="172">
        <f ca="1">'Data (DefiLlama)'!$H$10*100+_xlfn.NORM.S.INV(RAND())*'Data (DefiLlama)'!$K$10*$C$6</f>
        <v>3.0091807015187695</v>
      </c>
      <c r="G512" s="172">
        <f ca="1">'Data (DefiLlama)'!$H$11*100+_xlfn.NORM.S.INV(RAND())*'Data (DefiLlama)'!$K$11*$C$6</f>
        <v>-0.17758285819220718</v>
      </c>
      <c r="H512" s="172">
        <f ca="1">'Data (DefiLlama)'!$H$12*100+_xlfn.NORM.S.INV(RAND())*'Data (DefiLlama)'!$K$12*$C$6</f>
        <v>5.0862922137653506</v>
      </c>
      <c r="I512" s="175">
        <f ca="1">'Data (DefiLlama)'!$H$13*100+_xlfn.NORM.S.INV(RAND())*'Data (DefiLlama)'!$K$13*$C$6</f>
        <v>3.8346773667095584</v>
      </c>
      <c r="J512" s="172">
        <f ca="1">C512*'Allocation - Base'!$H$6+D512*'Allocation - Base'!$H$7+E512*'Allocation - Base'!$H$8+F512*'Allocation - Base'!$H$9+G512*'Allocation - Base'!$H$10+H512*'Allocation - Base'!$H$11+I512*'Allocation - Base'!$H$12</f>
        <v>4.2996248667643533</v>
      </c>
      <c r="K512" s="172">
        <f t="shared" ca="1" si="22"/>
        <v>0</v>
      </c>
      <c r="L512" s="172">
        <f t="shared" ca="1" si="23"/>
        <v>4.1996248667643536</v>
      </c>
      <c r="M512" s="172">
        <f t="shared" ca="1" si="24"/>
        <v>4.1996248667643536</v>
      </c>
      <c r="N512" s="172"/>
    </row>
    <row r="513" spans="2:14" x14ac:dyDescent="0.25">
      <c r="B513" s="164">
        <v>481</v>
      </c>
      <c r="C513" s="172">
        <f ca="1">'Data (DefiLlama)'!$H$7*100+_xlfn.NORM.S.INV(RAND())*'Data (DefiLlama)'!$K$7*$C$6</f>
        <v>4.4295573960663264</v>
      </c>
      <c r="D513" s="172">
        <f ca="1">'Data (DefiLlama)'!$H$8*100+_xlfn.NORM.S.INV(RAND())*'Data (DefiLlama)'!$K$8*$C$6</f>
        <v>4.3577159163200871</v>
      </c>
      <c r="E513" s="172">
        <f ca="1">'Data (DefiLlama)'!$H$9*100+_xlfn.NORM.S.INV(RAND())*'Data (DefiLlama)'!$K$9*$C$6</f>
        <v>3.3695442758399068</v>
      </c>
      <c r="F513" s="172">
        <f ca="1">'Data (DefiLlama)'!$H$10*100+_xlfn.NORM.S.INV(RAND())*'Data (DefiLlama)'!$K$10*$C$6</f>
        <v>3.0521062199644535</v>
      </c>
      <c r="G513" s="172">
        <f ca="1">'Data (DefiLlama)'!$H$11*100+_xlfn.NORM.S.INV(RAND())*'Data (DefiLlama)'!$K$11*$C$6</f>
        <v>-2.323383355494019E-2</v>
      </c>
      <c r="H513" s="172">
        <f ca="1">'Data (DefiLlama)'!$H$12*100+_xlfn.NORM.S.INV(RAND())*'Data (DefiLlama)'!$K$12*$C$6</f>
        <v>4.3072673625919231</v>
      </c>
      <c r="I513" s="175">
        <f ca="1">'Data (DefiLlama)'!$H$13*100+_xlfn.NORM.S.INV(RAND())*'Data (DefiLlama)'!$K$13*$C$6</f>
        <v>6.7152557909577961</v>
      </c>
      <c r="J513" s="172">
        <f ca="1">C513*'Allocation - Base'!$H$6+D513*'Allocation - Base'!$H$7+E513*'Allocation - Base'!$H$8+F513*'Allocation - Base'!$H$9+G513*'Allocation - Base'!$H$10+H513*'Allocation - Base'!$H$11+I513*'Allocation - Base'!$H$12</f>
        <v>3.9056106795709375</v>
      </c>
      <c r="K513" s="172">
        <f t="shared" ca="1" si="22"/>
        <v>0</v>
      </c>
      <c r="L513" s="172">
        <f t="shared" ca="1" si="23"/>
        <v>3.8056106795709375</v>
      </c>
      <c r="M513" s="172">
        <f t="shared" ca="1" si="24"/>
        <v>3.8056106795709375</v>
      </c>
      <c r="N513" s="172"/>
    </row>
    <row r="514" spans="2:14" x14ac:dyDescent="0.25">
      <c r="B514" s="164">
        <v>482</v>
      </c>
      <c r="C514" s="172">
        <f ca="1">'Data (DefiLlama)'!$H$7*100+_xlfn.NORM.S.INV(RAND())*'Data (DefiLlama)'!$K$7*$C$6</f>
        <v>4.2662002976211379</v>
      </c>
      <c r="D514" s="172">
        <f ca="1">'Data (DefiLlama)'!$H$8*100+_xlfn.NORM.S.INV(RAND())*'Data (DefiLlama)'!$K$8*$C$6</f>
        <v>4.6055959603729733</v>
      </c>
      <c r="E514" s="172">
        <f ca="1">'Data (DefiLlama)'!$H$9*100+_xlfn.NORM.S.INV(RAND())*'Data (DefiLlama)'!$K$9*$C$6</f>
        <v>4.6676298459438028</v>
      </c>
      <c r="F514" s="172">
        <f ca="1">'Data (DefiLlama)'!$H$10*100+_xlfn.NORM.S.INV(RAND())*'Data (DefiLlama)'!$K$10*$C$6</f>
        <v>3.5372937922196948</v>
      </c>
      <c r="G514" s="172">
        <f ca="1">'Data (DefiLlama)'!$H$11*100+_xlfn.NORM.S.INV(RAND())*'Data (DefiLlama)'!$K$11*$C$6</f>
        <v>-0.61855348864370963</v>
      </c>
      <c r="H514" s="172">
        <f ca="1">'Data (DefiLlama)'!$H$12*100+_xlfn.NORM.S.INV(RAND())*'Data (DefiLlama)'!$K$12*$C$6</f>
        <v>3.8725318339184787</v>
      </c>
      <c r="I514" s="175">
        <f ca="1">'Data (DefiLlama)'!$H$13*100+_xlfn.NORM.S.INV(RAND())*'Data (DefiLlama)'!$K$13*$C$6</f>
        <v>6.8549719098115158</v>
      </c>
      <c r="J514" s="172">
        <f ca="1">C514*'Allocation - Base'!$H$6+D514*'Allocation - Base'!$H$7+E514*'Allocation - Base'!$H$8+F514*'Allocation - Base'!$H$9+G514*'Allocation - Base'!$H$10+H514*'Allocation - Base'!$H$11+I514*'Allocation - Base'!$H$12</f>
        <v>4.1481186415211218</v>
      </c>
      <c r="K514" s="172">
        <f t="shared" ca="1" si="22"/>
        <v>0</v>
      </c>
      <c r="L514" s="172">
        <f t="shared" ca="1" si="23"/>
        <v>4.0481186415211221</v>
      </c>
      <c r="M514" s="172">
        <f t="shared" ca="1" si="24"/>
        <v>4.0481186415211221</v>
      </c>
      <c r="N514" s="172"/>
    </row>
    <row r="515" spans="2:14" x14ac:dyDescent="0.25">
      <c r="B515" s="164">
        <v>483</v>
      </c>
      <c r="C515" s="172">
        <f ca="1">'Data (DefiLlama)'!$H$7*100+_xlfn.NORM.S.INV(RAND())*'Data (DefiLlama)'!$K$7*$C$6</f>
        <v>4.4330017819282999</v>
      </c>
      <c r="D515" s="172">
        <f ca="1">'Data (DefiLlama)'!$H$8*100+_xlfn.NORM.S.INV(RAND())*'Data (DefiLlama)'!$K$8*$C$6</f>
        <v>4.2029956220119677</v>
      </c>
      <c r="E515" s="172">
        <f ca="1">'Data (DefiLlama)'!$H$9*100+_xlfn.NORM.S.INV(RAND())*'Data (DefiLlama)'!$K$9*$C$6</f>
        <v>4.5574121507532457</v>
      </c>
      <c r="F515" s="172">
        <f ca="1">'Data (DefiLlama)'!$H$10*100+_xlfn.NORM.S.INV(RAND())*'Data (DefiLlama)'!$K$10*$C$6</f>
        <v>3.1394490791439988</v>
      </c>
      <c r="G515" s="172">
        <f ca="1">'Data (DefiLlama)'!$H$11*100+_xlfn.NORM.S.INV(RAND())*'Data (DefiLlama)'!$K$11*$C$6</f>
        <v>-0.38351494909003386</v>
      </c>
      <c r="H515" s="172">
        <f ca="1">'Data (DefiLlama)'!$H$12*100+_xlfn.NORM.S.INV(RAND())*'Data (DefiLlama)'!$K$12*$C$6</f>
        <v>5.1067416993818178</v>
      </c>
      <c r="I515" s="175">
        <f ca="1">'Data (DefiLlama)'!$H$13*100+_xlfn.NORM.S.INV(RAND())*'Data (DefiLlama)'!$K$13*$C$6</f>
        <v>4.423401144437892</v>
      </c>
      <c r="J515" s="172">
        <f ca="1">C515*'Allocation - Base'!$H$6+D515*'Allocation - Base'!$H$7+E515*'Allocation - Base'!$H$8+F515*'Allocation - Base'!$H$9+G515*'Allocation - Base'!$H$10+H515*'Allocation - Base'!$H$11+I515*'Allocation - Base'!$H$12</f>
        <v>4.2668379852225646</v>
      </c>
      <c r="K515" s="172">
        <f t="shared" ca="1" si="22"/>
        <v>0</v>
      </c>
      <c r="L515" s="172">
        <f t="shared" ca="1" si="23"/>
        <v>4.166837985222565</v>
      </c>
      <c r="M515" s="172">
        <f t="shared" ca="1" si="24"/>
        <v>4.166837985222565</v>
      </c>
      <c r="N515" s="172"/>
    </row>
    <row r="516" spans="2:14" x14ac:dyDescent="0.25">
      <c r="B516" s="164">
        <v>484</v>
      </c>
      <c r="C516" s="172">
        <f ca="1">'Data (DefiLlama)'!$H$7*100+_xlfn.NORM.S.INV(RAND())*'Data (DefiLlama)'!$K$7*$C$6</f>
        <v>4.3128549394709781</v>
      </c>
      <c r="D516" s="172">
        <f ca="1">'Data (DefiLlama)'!$H$8*100+_xlfn.NORM.S.INV(RAND())*'Data (DefiLlama)'!$K$8*$C$6</f>
        <v>6.1120901539685555</v>
      </c>
      <c r="E516" s="172">
        <f ca="1">'Data (DefiLlama)'!$H$9*100+_xlfn.NORM.S.INV(RAND())*'Data (DefiLlama)'!$K$9*$C$6</f>
        <v>3.8736422307368223</v>
      </c>
      <c r="F516" s="172">
        <f ca="1">'Data (DefiLlama)'!$H$10*100+_xlfn.NORM.S.INV(RAND())*'Data (DefiLlama)'!$K$10*$C$6</f>
        <v>3.3698901905994303</v>
      </c>
      <c r="G516" s="172">
        <f ca="1">'Data (DefiLlama)'!$H$11*100+_xlfn.NORM.S.INV(RAND())*'Data (DefiLlama)'!$K$11*$C$6</f>
        <v>-5.6179388476253561E-2</v>
      </c>
      <c r="H516" s="172">
        <f ca="1">'Data (DefiLlama)'!$H$12*100+_xlfn.NORM.S.INV(RAND())*'Data (DefiLlama)'!$K$12*$C$6</f>
        <v>6.0736896069155106</v>
      </c>
      <c r="I516" s="175">
        <f ca="1">'Data (DefiLlama)'!$H$13*100+_xlfn.NORM.S.INV(RAND())*'Data (DefiLlama)'!$K$13*$C$6</f>
        <v>5.2400891628155701</v>
      </c>
      <c r="J516" s="172">
        <f ca="1">C516*'Allocation - Base'!$H$6+D516*'Allocation - Base'!$H$7+E516*'Allocation - Base'!$H$8+F516*'Allocation - Base'!$H$9+G516*'Allocation - Base'!$H$10+H516*'Allocation - Base'!$H$11+I516*'Allocation - Base'!$H$12</f>
        <v>4.6985340496311512</v>
      </c>
      <c r="K516" s="172">
        <f t="shared" ca="1" si="22"/>
        <v>0</v>
      </c>
      <c r="L516" s="172">
        <f t="shared" ca="1" si="23"/>
        <v>4.5985340496311515</v>
      </c>
      <c r="M516" s="172">
        <f t="shared" ca="1" si="24"/>
        <v>4.5985340496311515</v>
      </c>
      <c r="N516" s="172"/>
    </row>
    <row r="517" spans="2:14" x14ac:dyDescent="0.25">
      <c r="B517" s="164">
        <v>485</v>
      </c>
      <c r="C517" s="172">
        <f ca="1">'Data (DefiLlama)'!$H$7*100+_xlfn.NORM.S.INV(RAND())*'Data (DefiLlama)'!$K$7*$C$6</f>
        <v>4.2936965717415703</v>
      </c>
      <c r="D517" s="172">
        <f ca="1">'Data (DefiLlama)'!$H$8*100+_xlfn.NORM.S.INV(RAND())*'Data (DefiLlama)'!$K$8*$C$6</f>
        <v>5.2704352474703473</v>
      </c>
      <c r="E517" s="172">
        <f ca="1">'Data (DefiLlama)'!$H$9*100+_xlfn.NORM.S.INV(RAND())*'Data (DefiLlama)'!$K$9*$C$6</f>
        <v>3.5343898436366707</v>
      </c>
      <c r="F517" s="172">
        <f ca="1">'Data (DefiLlama)'!$H$10*100+_xlfn.NORM.S.INV(RAND())*'Data (DefiLlama)'!$K$10*$C$6</f>
        <v>3.3872053398020414</v>
      </c>
      <c r="G517" s="172">
        <f ca="1">'Data (DefiLlama)'!$H$11*100+_xlfn.NORM.S.INV(RAND())*'Data (DefiLlama)'!$K$11*$C$6</f>
        <v>-0.15045834602532943</v>
      </c>
      <c r="H517" s="172">
        <f ca="1">'Data (DefiLlama)'!$H$12*100+_xlfn.NORM.S.INV(RAND())*'Data (DefiLlama)'!$K$12*$C$6</f>
        <v>4.5788021493401327</v>
      </c>
      <c r="I517" s="175">
        <f ca="1">'Data (DefiLlama)'!$H$13*100+_xlfn.NORM.S.INV(RAND())*'Data (DefiLlama)'!$K$13*$C$6</f>
        <v>5.9380350963044979</v>
      </c>
      <c r="J517" s="172">
        <f ca="1">C517*'Allocation - Base'!$H$6+D517*'Allocation - Base'!$H$7+E517*'Allocation - Base'!$H$8+F517*'Allocation - Base'!$H$9+G517*'Allocation - Base'!$H$10+H517*'Allocation - Base'!$H$11+I517*'Allocation - Base'!$H$12</f>
        <v>4.1686126493989795</v>
      </c>
      <c r="K517" s="172">
        <f t="shared" ca="1" si="22"/>
        <v>0</v>
      </c>
      <c r="L517" s="172">
        <f t="shared" ca="1" si="23"/>
        <v>4.0686126493989798</v>
      </c>
      <c r="M517" s="172">
        <f t="shared" ca="1" si="24"/>
        <v>4.0686126493989798</v>
      </c>
      <c r="N517" s="172"/>
    </row>
    <row r="518" spans="2:14" x14ac:dyDescent="0.25">
      <c r="B518" s="164">
        <v>486</v>
      </c>
      <c r="C518" s="172">
        <f ca="1">'Data (DefiLlama)'!$H$7*100+_xlfn.NORM.S.INV(RAND())*'Data (DefiLlama)'!$K$7*$C$6</f>
        <v>4.1021952974514786</v>
      </c>
      <c r="D518" s="172">
        <f ca="1">'Data (DefiLlama)'!$H$8*100+_xlfn.NORM.S.INV(RAND())*'Data (DefiLlama)'!$K$8*$C$6</f>
        <v>5.0114853350613791</v>
      </c>
      <c r="E518" s="172">
        <f ca="1">'Data (DefiLlama)'!$H$9*100+_xlfn.NORM.S.INV(RAND())*'Data (DefiLlama)'!$K$9*$C$6</f>
        <v>5.3996683607620728</v>
      </c>
      <c r="F518" s="172">
        <f ca="1">'Data (DefiLlama)'!$H$10*100+_xlfn.NORM.S.INV(RAND())*'Data (DefiLlama)'!$K$10*$C$6</f>
        <v>3.7327670768186341</v>
      </c>
      <c r="G518" s="172">
        <f ca="1">'Data (DefiLlama)'!$H$11*100+_xlfn.NORM.S.INV(RAND())*'Data (DefiLlama)'!$K$11*$C$6</f>
        <v>0.40172357251781776</v>
      </c>
      <c r="H518" s="172">
        <f ca="1">'Data (DefiLlama)'!$H$12*100+_xlfn.NORM.S.INV(RAND())*'Data (DefiLlama)'!$K$12*$C$6</f>
        <v>3.7550136055674095</v>
      </c>
      <c r="I518" s="175">
        <f ca="1">'Data (DefiLlama)'!$H$13*100+_xlfn.NORM.S.INV(RAND())*'Data (DefiLlama)'!$K$13*$C$6</f>
        <v>6.974192450548534</v>
      </c>
      <c r="J518" s="172">
        <f ca="1">C518*'Allocation - Base'!$H$6+D518*'Allocation - Base'!$H$7+E518*'Allocation - Base'!$H$8+F518*'Allocation - Base'!$H$9+G518*'Allocation - Base'!$H$10+H518*'Allocation - Base'!$H$11+I518*'Allocation - Base'!$H$12</f>
        <v>4.4167852326523089</v>
      </c>
      <c r="K518" s="172">
        <f t="shared" ca="1" si="22"/>
        <v>0</v>
      </c>
      <c r="L518" s="172">
        <f t="shared" ca="1" si="23"/>
        <v>4.3167852326523093</v>
      </c>
      <c r="M518" s="172">
        <f t="shared" ca="1" si="24"/>
        <v>4.3167852326523093</v>
      </c>
      <c r="N518" s="172"/>
    </row>
    <row r="519" spans="2:14" x14ac:dyDescent="0.25">
      <c r="B519" s="164">
        <v>487</v>
      </c>
      <c r="C519" s="172">
        <f ca="1">'Data (DefiLlama)'!$H$7*100+_xlfn.NORM.S.INV(RAND())*'Data (DefiLlama)'!$K$7*$C$6</f>
        <v>4.4450214517907893</v>
      </c>
      <c r="D519" s="172">
        <f ca="1">'Data (DefiLlama)'!$H$8*100+_xlfn.NORM.S.INV(RAND())*'Data (DefiLlama)'!$K$8*$C$6</f>
        <v>4.5624914669198473</v>
      </c>
      <c r="E519" s="172">
        <f ca="1">'Data (DefiLlama)'!$H$9*100+_xlfn.NORM.S.INV(RAND())*'Data (DefiLlama)'!$K$9*$C$6</f>
        <v>4.5858893426675804</v>
      </c>
      <c r="F519" s="172">
        <f ca="1">'Data (DefiLlama)'!$H$10*100+_xlfn.NORM.S.INV(RAND())*'Data (DefiLlama)'!$K$10*$C$6</f>
        <v>3.7632031179819427</v>
      </c>
      <c r="G519" s="172">
        <f ca="1">'Data (DefiLlama)'!$H$11*100+_xlfn.NORM.S.INV(RAND())*'Data (DefiLlama)'!$K$11*$C$6</f>
        <v>0.35703056772119646</v>
      </c>
      <c r="H519" s="172">
        <f ca="1">'Data (DefiLlama)'!$H$12*100+_xlfn.NORM.S.INV(RAND())*'Data (DefiLlama)'!$K$12*$C$6</f>
        <v>4.1787224210415026</v>
      </c>
      <c r="I519" s="175">
        <f ca="1">'Data (DefiLlama)'!$H$13*100+_xlfn.NORM.S.INV(RAND())*'Data (DefiLlama)'!$K$13*$C$6</f>
        <v>4.6448275696797277</v>
      </c>
      <c r="J519" s="172">
        <f ca="1">C519*'Allocation - Base'!$H$6+D519*'Allocation - Base'!$H$7+E519*'Allocation - Base'!$H$8+F519*'Allocation - Base'!$H$9+G519*'Allocation - Base'!$H$10+H519*'Allocation - Base'!$H$11+I519*'Allocation - Base'!$H$12</f>
        <v>4.2652615294763789</v>
      </c>
      <c r="K519" s="172">
        <f t="shared" ca="1" si="22"/>
        <v>0</v>
      </c>
      <c r="L519" s="172">
        <f t="shared" ca="1" si="23"/>
        <v>4.1652615294763793</v>
      </c>
      <c r="M519" s="172">
        <f t="shared" ca="1" si="24"/>
        <v>4.1652615294763793</v>
      </c>
      <c r="N519" s="172"/>
    </row>
    <row r="520" spans="2:14" x14ac:dyDescent="0.25">
      <c r="B520" s="164">
        <v>488</v>
      </c>
      <c r="C520" s="172">
        <f ca="1">'Data (DefiLlama)'!$H$7*100+_xlfn.NORM.S.INV(RAND())*'Data (DefiLlama)'!$K$7*$C$6</f>
        <v>4.229370765545287</v>
      </c>
      <c r="D520" s="172">
        <f ca="1">'Data (DefiLlama)'!$H$8*100+_xlfn.NORM.S.INV(RAND())*'Data (DefiLlama)'!$K$8*$C$6</f>
        <v>4.3862161983546919</v>
      </c>
      <c r="E520" s="172">
        <f ca="1">'Data (DefiLlama)'!$H$9*100+_xlfn.NORM.S.INV(RAND())*'Data (DefiLlama)'!$K$9*$C$6</f>
        <v>4.8575480921510286</v>
      </c>
      <c r="F520" s="172">
        <f ca="1">'Data (DefiLlama)'!$H$10*100+_xlfn.NORM.S.INV(RAND())*'Data (DefiLlama)'!$K$10*$C$6</f>
        <v>2.4839890823322408</v>
      </c>
      <c r="G520" s="172">
        <f ca="1">'Data (DefiLlama)'!$H$11*100+_xlfn.NORM.S.INV(RAND())*'Data (DefiLlama)'!$K$11*$C$6</f>
        <v>0.42293762737111396</v>
      </c>
      <c r="H520" s="172">
        <f ca="1">'Data (DefiLlama)'!$H$12*100+_xlfn.NORM.S.INV(RAND())*'Data (DefiLlama)'!$K$12*$C$6</f>
        <v>4.4044415281812199</v>
      </c>
      <c r="I520" s="175">
        <f ca="1">'Data (DefiLlama)'!$H$13*100+_xlfn.NORM.S.INV(RAND())*'Data (DefiLlama)'!$K$13*$C$6</f>
        <v>6.0630442524724826</v>
      </c>
      <c r="J520" s="172">
        <f ca="1">C520*'Allocation - Base'!$H$6+D520*'Allocation - Base'!$H$7+E520*'Allocation - Base'!$H$8+F520*'Allocation - Base'!$H$9+G520*'Allocation - Base'!$H$10+H520*'Allocation - Base'!$H$11+I520*'Allocation - Base'!$H$12</f>
        <v>4.261565412885755</v>
      </c>
      <c r="K520" s="172">
        <f t="shared" ca="1" si="22"/>
        <v>0</v>
      </c>
      <c r="L520" s="172">
        <f t="shared" ca="1" si="23"/>
        <v>4.1615654128857553</v>
      </c>
      <c r="M520" s="172">
        <f t="shared" ca="1" si="24"/>
        <v>4.1615654128857553</v>
      </c>
      <c r="N520" s="172"/>
    </row>
    <row r="521" spans="2:14" x14ac:dyDescent="0.25">
      <c r="B521" s="164">
        <v>489</v>
      </c>
      <c r="C521" s="172">
        <f ca="1">'Data (DefiLlama)'!$H$7*100+_xlfn.NORM.S.INV(RAND())*'Data (DefiLlama)'!$K$7*$C$6</f>
        <v>4.3723810035308155</v>
      </c>
      <c r="D521" s="172">
        <f ca="1">'Data (DefiLlama)'!$H$8*100+_xlfn.NORM.S.INV(RAND())*'Data (DefiLlama)'!$K$8*$C$6</f>
        <v>4.6065757786230872</v>
      </c>
      <c r="E521" s="172">
        <f ca="1">'Data (DefiLlama)'!$H$9*100+_xlfn.NORM.S.INV(RAND())*'Data (DefiLlama)'!$K$9*$C$6</f>
        <v>5.5181055273350275</v>
      </c>
      <c r="F521" s="172">
        <f ca="1">'Data (DefiLlama)'!$H$10*100+_xlfn.NORM.S.INV(RAND())*'Data (DefiLlama)'!$K$10*$C$6</f>
        <v>3.1375265418120613</v>
      </c>
      <c r="G521" s="172">
        <f ca="1">'Data (DefiLlama)'!$H$11*100+_xlfn.NORM.S.INV(RAND())*'Data (DefiLlama)'!$K$11*$C$6</f>
        <v>0.33711068221741669</v>
      </c>
      <c r="H521" s="172">
        <f ca="1">'Data (DefiLlama)'!$H$12*100+_xlfn.NORM.S.INV(RAND())*'Data (DefiLlama)'!$K$12*$C$6</f>
        <v>4.9162933846224881</v>
      </c>
      <c r="I521" s="175">
        <f ca="1">'Data (DefiLlama)'!$H$13*100+_xlfn.NORM.S.INV(RAND())*'Data (DefiLlama)'!$K$13*$C$6</f>
        <v>4.3467386366083511</v>
      </c>
      <c r="J521" s="172">
        <f ca="1">C521*'Allocation - Base'!$H$6+D521*'Allocation - Base'!$H$7+E521*'Allocation - Base'!$H$8+F521*'Allocation - Base'!$H$9+G521*'Allocation - Base'!$H$10+H521*'Allocation - Base'!$H$11+I521*'Allocation - Base'!$H$12</f>
        <v>4.5971841693530173</v>
      </c>
      <c r="K521" s="172">
        <f t="shared" ca="1" si="22"/>
        <v>1.2121668676615973</v>
      </c>
      <c r="L521" s="172">
        <f t="shared" ca="1" si="23"/>
        <v>3.2850173016914201</v>
      </c>
      <c r="M521" s="172">
        <f t="shared" ca="1" si="24"/>
        <v>4.4971841693530177</v>
      </c>
      <c r="N521" s="172"/>
    </row>
    <row r="522" spans="2:14" x14ac:dyDescent="0.25">
      <c r="B522" s="164">
        <v>490</v>
      </c>
      <c r="C522" s="172">
        <f ca="1">'Data (DefiLlama)'!$H$7*100+_xlfn.NORM.S.INV(RAND())*'Data (DefiLlama)'!$K$7*$C$6</f>
        <v>4.2245674141180727</v>
      </c>
      <c r="D522" s="172">
        <f ca="1">'Data (DefiLlama)'!$H$8*100+_xlfn.NORM.S.INV(RAND())*'Data (DefiLlama)'!$K$8*$C$6</f>
        <v>4.3529871829702609</v>
      </c>
      <c r="E522" s="172">
        <f ca="1">'Data (DefiLlama)'!$H$9*100+_xlfn.NORM.S.INV(RAND())*'Data (DefiLlama)'!$K$9*$C$6</f>
        <v>3.5815074063776837</v>
      </c>
      <c r="F522" s="172">
        <f ca="1">'Data (DefiLlama)'!$H$10*100+_xlfn.NORM.S.INV(RAND())*'Data (DefiLlama)'!$K$10*$C$6</f>
        <v>3.475918474751067</v>
      </c>
      <c r="G522" s="172">
        <f ca="1">'Data (DefiLlama)'!$H$11*100+_xlfn.NORM.S.INV(RAND())*'Data (DefiLlama)'!$K$11*$C$6</f>
        <v>0.18454424024313723</v>
      </c>
      <c r="H522" s="172">
        <f ca="1">'Data (DefiLlama)'!$H$12*100+_xlfn.NORM.S.INV(RAND())*'Data (DefiLlama)'!$K$12*$C$6</f>
        <v>6.5843519486669564</v>
      </c>
      <c r="I522" s="175">
        <f ca="1">'Data (DefiLlama)'!$H$13*100+_xlfn.NORM.S.INV(RAND())*'Data (DefiLlama)'!$K$13*$C$6</f>
        <v>7.4659710726816053</v>
      </c>
      <c r="J522" s="172">
        <f ca="1">C522*'Allocation - Base'!$H$6+D522*'Allocation - Base'!$H$7+E522*'Allocation - Base'!$H$8+F522*'Allocation - Base'!$H$9+G522*'Allocation - Base'!$H$10+H522*'Allocation - Base'!$H$11+I522*'Allocation - Base'!$H$12</f>
        <v>4.2478738758846077</v>
      </c>
      <c r="K522" s="172">
        <f t="shared" ca="1" si="22"/>
        <v>0</v>
      </c>
      <c r="L522" s="172">
        <f t="shared" ca="1" si="23"/>
        <v>4.1478738758846081</v>
      </c>
      <c r="M522" s="172">
        <f t="shared" ca="1" si="24"/>
        <v>4.1478738758846081</v>
      </c>
      <c r="N522" s="172"/>
    </row>
    <row r="523" spans="2:14" x14ac:dyDescent="0.25">
      <c r="B523" s="164">
        <v>491</v>
      </c>
      <c r="C523" s="172">
        <f ca="1">'Data (DefiLlama)'!$H$7*100+_xlfn.NORM.S.INV(RAND())*'Data (DefiLlama)'!$K$7*$C$6</f>
        <v>4.6818672555913636</v>
      </c>
      <c r="D523" s="172">
        <f ca="1">'Data (DefiLlama)'!$H$8*100+_xlfn.NORM.S.INV(RAND())*'Data (DefiLlama)'!$K$8*$C$6</f>
        <v>6.2738430529180533</v>
      </c>
      <c r="E523" s="172">
        <f ca="1">'Data (DefiLlama)'!$H$9*100+_xlfn.NORM.S.INV(RAND())*'Data (DefiLlama)'!$K$9*$C$6</f>
        <v>4.8257770898093106</v>
      </c>
      <c r="F523" s="172">
        <f ca="1">'Data (DefiLlama)'!$H$10*100+_xlfn.NORM.S.INV(RAND())*'Data (DefiLlama)'!$K$10*$C$6</f>
        <v>2.6544853759166824</v>
      </c>
      <c r="G523" s="172">
        <f ca="1">'Data (DefiLlama)'!$H$11*100+_xlfn.NORM.S.INV(RAND())*'Data (DefiLlama)'!$K$11*$C$6</f>
        <v>-2.4984756299796441E-2</v>
      </c>
      <c r="H523" s="172">
        <f ca="1">'Data (DefiLlama)'!$H$12*100+_xlfn.NORM.S.INV(RAND())*'Data (DefiLlama)'!$K$12*$C$6</f>
        <v>4.831000866028111</v>
      </c>
      <c r="I523" s="175">
        <f ca="1">'Data (DefiLlama)'!$H$13*100+_xlfn.NORM.S.INV(RAND())*'Data (DefiLlama)'!$K$13*$C$6</f>
        <v>5.3925218879470931</v>
      </c>
      <c r="J523" s="172">
        <f ca="1">C523*'Allocation - Base'!$H$6+D523*'Allocation - Base'!$H$7+E523*'Allocation - Base'!$H$8+F523*'Allocation - Base'!$H$9+G523*'Allocation - Base'!$H$10+H523*'Allocation - Base'!$H$11+I523*'Allocation - Base'!$H$12</f>
        <v>4.9028661044484769</v>
      </c>
      <c r="K523" s="172">
        <f t="shared" ca="1" si="22"/>
        <v>0</v>
      </c>
      <c r="L523" s="172">
        <f t="shared" ca="1" si="23"/>
        <v>4.8028661044484773</v>
      </c>
      <c r="M523" s="172">
        <f t="shared" ca="1" si="24"/>
        <v>4.8028661044484773</v>
      </c>
      <c r="N523" s="172"/>
    </row>
    <row r="524" spans="2:14" x14ac:dyDescent="0.25">
      <c r="B524" s="164">
        <v>492</v>
      </c>
      <c r="C524" s="172">
        <f ca="1">'Data (DefiLlama)'!$H$7*100+_xlfn.NORM.S.INV(RAND())*'Data (DefiLlama)'!$K$7*$C$6</f>
        <v>4.5372896690003586</v>
      </c>
      <c r="D524" s="172">
        <f ca="1">'Data (DefiLlama)'!$H$8*100+_xlfn.NORM.S.INV(RAND())*'Data (DefiLlama)'!$K$8*$C$6</f>
        <v>4.8525777992132193</v>
      </c>
      <c r="E524" s="172">
        <f ca="1">'Data (DefiLlama)'!$H$9*100+_xlfn.NORM.S.INV(RAND())*'Data (DefiLlama)'!$K$9*$C$6</f>
        <v>3.8124559504156839</v>
      </c>
      <c r="F524" s="172">
        <f ca="1">'Data (DefiLlama)'!$H$10*100+_xlfn.NORM.S.INV(RAND())*'Data (DefiLlama)'!$K$10*$C$6</f>
        <v>2.8720920611044725</v>
      </c>
      <c r="G524" s="172">
        <f ca="1">'Data (DefiLlama)'!$H$11*100+_xlfn.NORM.S.INV(RAND())*'Data (DefiLlama)'!$K$11*$C$6</f>
        <v>0.4408394674986848</v>
      </c>
      <c r="H524" s="172">
        <f ca="1">'Data (DefiLlama)'!$H$12*100+_xlfn.NORM.S.INV(RAND())*'Data (DefiLlama)'!$K$12*$C$6</f>
        <v>5.5349724313546327</v>
      </c>
      <c r="I524" s="175">
        <f ca="1">'Data (DefiLlama)'!$H$13*100+_xlfn.NORM.S.INV(RAND())*'Data (DefiLlama)'!$K$13*$C$6</f>
        <v>5.5604322172904013</v>
      </c>
      <c r="J524" s="172">
        <f ca="1">C524*'Allocation - Base'!$H$6+D524*'Allocation - Base'!$H$7+E524*'Allocation - Base'!$H$8+F524*'Allocation - Base'!$H$9+G524*'Allocation - Base'!$H$10+H524*'Allocation - Base'!$H$11+I524*'Allocation - Base'!$H$12</f>
        <v>4.3797331761854625</v>
      </c>
      <c r="K524" s="172">
        <f t="shared" ca="1" si="22"/>
        <v>2.7264716495048527</v>
      </c>
      <c r="L524" s="172">
        <f t="shared" ca="1" si="23"/>
        <v>1.5532615266806102</v>
      </c>
      <c r="M524" s="172">
        <f t="shared" ca="1" si="24"/>
        <v>4.2797331761854629</v>
      </c>
      <c r="N524" s="172"/>
    </row>
    <row r="525" spans="2:14" x14ac:dyDescent="0.25">
      <c r="B525" s="164">
        <v>493</v>
      </c>
      <c r="C525" s="172">
        <f ca="1">'Data (DefiLlama)'!$H$7*100+_xlfn.NORM.S.INV(RAND())*'Data (DefiLlama)'!$K$7*$C$6</f>
        <v>4.5285480252875461</v>
      </c>
      <c r="D525" s="172">
        <f ca="1">'Data (DefiLlama)'!$H$8*100+_xlfn.NORM.S.INV(RAND())*'Data (DefiLlama)'!$K$8*$C$6</f>
        <v>5.167464855238185</v>
      </c>
      <c r="E525" s="172">
        <f ca="1">'Data (DefiLlama)'!$H$9*100+_xlfn.NORM.S.INV(RAND())*'Data (DefiLlama)'!$K$9*$C$6</f>
        <v>3.4440444780153108</v>
      </c>
      <c r="F525" s="172">
        <f ca="1">'Data (DefiLlama)'!$H$10*100+_xlfn.NORM.S.INV(RAND())*'Data (DefiLlama)'!$K$10*$C$6</f>
        <v>3.2401669136199542</v>
      </c>
      <c r="G525" s="172">
        <f ca="1">'Data (DefiLlama)'!$H$11*100+_xlfn.NORM.S.INV(RAND())*'Data (DefiLlama)'!$K$11*$C$6</f>
        <v>-0.61333111198695789</v>
      </c>
      <c r="H525" s="172">
        <f ca="1">'Data (DefiLlama)'!$H$12*100+_xlfn.NORM.S.INV(RAND())*'Data (DefiLlama)'!$K$12*$C$6</f>
        <v>3.7484650092334868</v>
      </c>
      <c r="I525" s="175">
        <f ca="1">'Data (DefiLlama)'!$H$13*100+_xlfn.NORM.S.INV(RAND())*'Data (DefiLlama)'!$K$13*$C$6</f>
        <v>6.757524787134999</v>
      </c>
      <c r="J525" s="172">
        <f ca="1">C525*'Allocation - Base'!$H$6+D525*'Allocation - Base'!$H$7+E525*'Allocation - Base'!$H$8+F525*'Allocation - Base'!$H$9+G525*'Allocation - Base'!$H$10+H525*'Allocation - Base'!$H$11+I525*'Allocation - Base'!$H$12</f>
        <v>4.0430449366853125</v>
      </c>
      <c r="K525" s="172">
        <f t="shared" ca="1" si="22"/>
        <v>0</v>
      </c>
      <c r="L525" s="172">
        <f t="shared" ca="1" si="23"/>
        <v>3.9430449366853124</v>
      </c>
      <c r="M525" s="172">
        <f t="shared" ca="1" si="24"/>
        <v>3.9430449366853124</v>
      </c>
      <c r="N525" s="172"/>
    </row>
    <row r="526" spans="2:14" x14ac:dyDescent="0.25">
      <c r="B526" s="164">
        <v>494</v>
      </c>
      <c r="C526" s="172">
        <f ca="1">'Data (DefiLlama)'!$H$7*100+_xlfn.NORM.S.INV(RAND())*'Data (DefiLlama)'!$K$7*$C$6</f>
        <v>4.534851113330876</v>
      </c>
      <c r="D526" s="172">
        <f ca="1">'Data (DefiLlama)'!$H$8*100+_xlfn.NORM.S.INV(RAND())*'Data (DefiLlama)'!$K$8*$C$6</f>
        <v>5.5138015347640597</v>
      </c>
      <c r="E526" s="172">
        <f ca="1">'Data (DefiLlama)'!$H$9*100+_xlfn.NORM.S.INV(RAND())*'Data (DefiLlama)'!$K$9*$C$6</f>
        <v>4.4944496851132394</v>
      </c>
      <c r="F526" s="172">
        <f ca="1">'Data (DefiLlama)'!$H$10*100+_xlfn.NORM.S.INV(RAND())*'Data (DefiLlama)'!$K$10*$C$6</f>
        <v>2.8695625928241046</v>
      </c>
      <c r="G526" s="172">
        <f ca="1">'Data (DefiLlama)'!$H$11*100+_xlfn.NORM.S.INV(RAND())*'Data (DefiLlama)'!$K$11*$C$6</f>
        <v>0.48092177307121808</v>
      </c>
      <c r="H526" s="172">
        <f ca="1">'Data (DefiLlama)'!$H$12*100+_xlfn.NORM.S.INV(RAND())*'Data (DefiLlama)'!$K$12*$C$6</f>
        <v>3.7138463076560866</v>
      </c>
      <c r="I526" s="175">
        <f ca="1">'Data (DefiLlama)'!$H$13*100+_xlfn.NORM.S.INV(RAND())*'Data (DefiLlama)'!$K$13*$C$6</f>
        <v>4.5035337158328907</v>
      </c>
      <c r="J526" s="172">
        <f ca="1">C526*'Allocation - Base'!$H$6+D526*'Allocation - Base'!$H$7+E526*'Allocation - Base'!$H$8+F526*'Allocation - Base'!$H$9+G526*'Allocation - Base'!$H$10+H526*'Allocation - Base'!$H$11+I526*'Allocation - Base'!$H$12</f>
        <v>4.443641173770561</v>
      </c>
      <c r="K526" s="172">
        <f t="shared" ca="1" si="22"/>
        <v>0</v>
      </c>
      <c r="L526" s="172">
        <f t="shared" ca="1" si="23"/>
        <v>4.3436411737705614</v>
      </c>
      <c r="M526" s="172">
        <f t="shared" ca="1" si="24"/>
        <v>4.3436411737705614</v>
      </c>
      <c r="N526" s="172"/>
    </row>
    <row r="527" spans="2:14" x14ac:dyDescent="0.25">
      <c r="B527" s="164">
        <v>495</v>
      </c>
      <c r="C527" s="172">
        <f ca="1">'Data (DefiLlama)'!$H$7*100+_xlfn.NORM.S.INV(RAND())*'Data (DefiLlama)'!$K$7*$C$6</f>
        <v>4.0847528896675565</v>
      </c>
      <c r="D527" s="172">
        <f ca="1">'Data (DefiLlama)'!$H$8*100+_xlfn.NORM.S.INV(RAND())*'Data (DefiLlama)'!$K$8*$C$6</f>
        <v>5.8348291547797375</v>
      </c>
      <c r="E527" s="172">
        <f ca="1">'Data (DefiLlama)'!$H$9*100+_xlfn.NORM.S.INV(RAND())*'Data (DefiLlama)'!$K$9*$C$6</f>
        <v>4.7036203817511577</v>
      </c>
      <c r="F527" s="172">
        <f ca="1">'Data (DefiLlama)'!$H$10*100+_xlfn.NORM.S.INV(RAND())*'Data (DefiLlama)'!$K$10*$C$6</f>
        <v>3.9770479085808081</v>
      </c>
      <c r="G527" s="172">
        <f ca="1">'Data (DefiLlama)'!$H$11*100+_xlfn.NORM.S.INV(RAND())*'Data (DefiLlama)'!$K$11*$C$6</f>
        <v>-0.26625430039899495</v>
      </c>
      <c r="H527" s="172">
        <f ca="1">'Data (DefiLlama)'!$H$12*100+_xlfn.NORM.S.INV(RAND())*'Data (DefiLlama)'!$K$12*$C$6</f>
        <v>3.7619667180185625</v>
      </c>
      <c r="I527" s="175">
        <f ca="1">'Data (DefiLlama)'!$H$13*100+_xlfn.NORM.S.INV(RAND())*'Data (DefiLlama)'!$K$13*$C$6</f>
        <v>6.0637495469807279</v>
      </c>
      <c r="J527" s="172">
        <f ca="1">C527*'Allocation - Base'!$H$6+D527*'Allocation - Base'!$H$7+E527*'Allocation - Base'!$H$8+F527*'Allocation - Base'!$H$9+G527*'Allocation - Base'!$H$10+H527*'Allocation - Base'!$H$11+I527*'Allocation - Base'!$H$12</f>
        <v>4.411020543715825</v>
      </c>
      <c r="K527" s="172">
        <f t="shared" ca="1" si="22"/>
        <v>0</v>
      </c>
      <c r="L527" s="172">
        <f t="shared" ca="1" si="23"/>
        <v>4.3110205437158253</v>
      </c>
      <c r="M527" s="172">
        <f t="shared" ca="1" si="24"/>
        <v>4.3110205437158253</v>
      </c>
      <c r="N527" s="172"/>
    </row>
    <row r="528" spans="2:14" x14ac:dyDescent="0.25">
      <c r="B528" s="164">
        <v>496</v>
      </c>
      <c r="C528" s="172">
        <f ca="1">'Data (DefiLlama)'!$H$7*100+_xlfn.NORM.S.INV(RAND())*'Data (DefiLlama)'!$K$7*$C$6</f>
        <v>4.0134270329057182</v>
      </c>
      <c r="D528" s="172">
        <f ca="1">'Data (DefiLlama)'!$H$8*100+_xlfn.NORM.S.INV(RAND())*'Data (DefiLlama)'!$K$8*$C$6</f>
        <v>4.8904805299614704</v>
      </c>
      <c r="E528" s="172">
        <f ca="1">'Data (DefiLlama)'!$H$9*100+_xlfn.NORM.S.INV(RAND())*'Data (DefiLlama)'!$K$9*$C$6</f>
        <v>3.9840891290096758</v>
      </c>
      <c r="F528" s="172">
        <f ca="1">'Data (DefiLlama)'!$H$10*100+_xlfn.NORM.S.INV(RAND())*'Data (DefiLlama)'!$K$10*$C$6</f>
        <v>2.9570006024343023</v>
      </c>
      <c r="G528" s="172">
        <f ca="1">'Data (DefiLlama)'!$H$11*100+_xlfn.NORM.S.INV(RAND())*'Data (DefiLlama)'!$K$11*$C$6</f>
        <v>0.33489728870035451</v>
      </c>
      <c r="H528" s="172">
        <f ca="1">'Data (DefiLlama)'!$H$12*100+_xlfn.NORM.S.INV(RAND())*'Data (DefiLlama)'!$K$12*$C$6</f>
        <v>4.5082097279034166</v>
      </c>
      <c r="I528" s="175">
        <f ca="1">'Data (DefiLlama)'!$H$13*100+_xlfn.NORM.S.INV(RAND())*'Data (DefiLlama)'!$K$13*$C$6</f>
        <v>5.4257163768571903</v>
      </c>
      <c r="J528" s="172">
        <f ca="1">C528*'Allocation - Base'!$H$6+D528*'Allocation - Base'!$H$7+E528*'Allocation - Base'!$H$8+F528*'Allocation - Base'!$H$9+G528*'Allocation - Base'!$H$10+H528*'Allocation - Base'!$H$11+I528*'Allocation - Base'!$H$12</f>
        <v>4.1156468482350324</v>
      </c>
      <c r="K528" s="172">
        <f t="shared" ca="1" si="22"/>
        <v>0</v>
      </c>
      <c r="L528" s="172">
        <f t="shared" ca="1" si="23"/>
        <v>4.0156468482350327</v>
      </c>
      <c r="M528" s="172">
        <f t="shared" ca="1" si="24"/>
        <v>4.0156468482350327</v>
      </c>
      <c r="N528" s="172"/>
    </row>
    <row r="529" spans="2:14" x14ac:dyDescent="0.25">
      <c r="B529" s="164">
        <v>497</v>
      </c>
      <c r="C529" s="172">
        <f ca="1">'Data (DefiLlama)'!$H$7*100+_xlfn.NORM.S.INV(RAND())*'Data (DefiLlama)'!$K$7*$C$6</f>
        <v>4.1722779378087074</v>
      </c>
      <c r="D529" s="172">
        <f ca="1">'Data (DefiLlama)'!$H$8*100+_xlfn.NORM.S.INV(RAND())*'Data (DefiLlama)'!$K$8*$C$6</f>
        <v>5.5720724262352563</v>
      </c>
      <c r="E529" s="172">
        <f ca="1">'Data (DefiLlama)'!$H$9*100+_xlfn.NORM.S.INV(RAND())*'Data (DefiLlama)'!$K$9*$C$6</f>
        <v>4.1794060513263194</v>
      </c>
      <c r="F529" s="172">
        <f ca="1">'Data (DefiLlama)'!$H$10*100+_xlfn.NORM.S.INV(RAND())*'Data (DefiLlama)'!$K$10*$C$6</f>
        <v>3.0650154813414665</v>
      </c>
      <c r="G529" s="172">
        <f ca="1">'Data (DefiLlama)'!$H$11*100+_xlfn.NORM.S.INV(RAND())*'Data (DefiLlama)'!$K$11*$C$6</f>
        <v>-0.15464759174338044</v>
      </c>
      <c r="H529" s="172">
        <f ca="1">'Data (DefiLlama)'!$H$12*100+_xlfn.NORM.S.INV(RAND())*'Data (DefiLlama)'!$K$12*$C$6</f>
        <v>5.8802410401712768</v>
      </c>
      <c r="I529" s="175">
        <f ca="1">'Data (DefiLlama)'!$H$13*100+_xlfn.NORM.S.INV(RAND())*'Data (DefiLlama)'!$K$13*$C$6</f>
        <v>6.8816503699210676</v>
      </c>
      <c r="J529" s="172">
        <f ca="1">C529*'Allocation - Base'!$H$6+D529*'Allocation - Base'!$H$7+E529*'Allocation - Base'!$H$8+F529*'Allocation - Base'!$H$9+G529*'Allocation - Base'!$H$10+H529*'Allocation - Base'!$H$11+I529*'Allocation - Base'!$H$12</f>
        <v>4.5638567771715284</v>
      </c>
      <c r="K529" s="172">
        <f t="shared" ca="1" si="22"/>
        <v>0</v>
      </c>
      <c r="L529" s="172">
        <f t="shared" ca="1" si="23"/>
        <v>4.4638567771715287</v>
      </c>
      <c r="M529" s="172">
        <f t="shared" ca="1" si="24"/>
        <v>4.4638567771715287</v>
      </c>
      <c r="N529" s="172"/>
    </row>
    <row r="530" spans="2:14" x14ac:dyDescent="0.25">
      <c r="B530" s="164">
        <v>498</v>
      </c>
      <c r="C530" s="172">
        <f ca="1">'Data (DefiLlama)'!$H$7*100+_xlfn.NORM.S.INV(RAND())*'Data (DefiLlama)'!$K$7*$C$6</f>
        <v>4.31257615292279</v>
      </c>
      <c r="D530" s="172">
        <f ca="1">'Data (DefiLlama)'!$H$8*100+_xlfn.NORM.S.INV(RAND())*'Data (DefiLlama)'!$K$8*$C$6</f>
        <v>5.2579308347469675</v>
      </c>
      <c r="E530" s="172">
        <f ca="1">'Data (DefiLlama)'!$H$9*100+_xlfn.NORM.S.INV(RAND())*'Data (DefiLlama)'!$K$9*$C$6</f>
        <v>3.9457779777002955</v>
      </c>
      <c r="F530" s="172">
        <f ca="1">'Data (DefiLlama)'!$H$10*100+_xlfn.NORM.S.INV(RAND())*'Data (DefiLlama)'!$K$10*$C$6</f>
        <v>3.6978561162811565</v>
      </c>
      <c r="G530" s="172">
        <f ca="1">'Data (DefiLlama)'!$H$11*100+_xlfn.NORM.S.INV(RAND())*'Data (DefiLlama)'!$K$11*$C$6</f>
        <v>-0.44657498196513762</v>
      </c>
      <c r="H530" s="172">
        <f ca="1">'Data (DefiLlama)'!$H$12*100+_xlfn.NORM.S.INV(RAND())*'Data (DefiLlama)'!$K$12*$C$6</f>
        <v>3.9028226225035612</v>
      </c>
      <c r="I530" s="175">
        <f ca="1">'Data (DefiLlama)'!$H$13*100+_xlfn.NORM.S.INV(RAND())*'Data (DefiLlama)'!$K$13*$C$6</f>
        <v>3.5377967839131892</v>
      </c>
      <c r="J530" s="172">
        <f ca="1">C530*'Allocation - Base'!$H$6+D530*'Allocation - Base'!$H$7+E530*'Allocation - Base'!$H$8+F530*'Allocation - Base'!$H$9+G530*'Allocation - Base'!$H$10+H530*'Allocation - Base'!$H$11+I530*'Allocation - Base'!$H$12</f>
        <v>4.15779469326593</v>
      </c>
      <c r="K530" s="172">
        <f t="shared" ca="1" si="22"/>
        <v>0</v>
      </c>
      <c r="L530" s="172">
        <f t="shared" ca="1" si="23"/>
        <v>4.0577946932659303</v>
      </c>
      <c r="M530" s="172">
        <f t="shared" ca="1" si="24"/>
        <v>4.0577946932659303</v>
      </c>
      <c r="N530" s="172"/>
    </row>
    <row r="531" spans="2:14" x14ac:dyDescent="0.25">
      <c r="B531" s="164">
        <v>499</v>
      </c>
      <c r="C531" s="172">
        <f ca="1">'Data (DefiLlama)'!$H$7*100+_xlfn.NORM.S.INV(RAND())*'Data (DefiLlama)'!$K$7*$C$6</f>
        <v>4.1986376326753669</v>
      </c>
      <c r="D531" s="172">
        <f ca="1">'Data (DefiLlama)'!$H$8*100+_xlfn.NORM.S.INV(RAND())*'Data (DefiLlama)'!$K$8*$C$6</f>
        <v>5.0270469833984643</v>
      </c>
      <c r="E531" s="172">
        <f ca="1">'Data (DefiLlama)'!$H$9*100+_xlfn.NORM.S.INV(RAND())*'Data (DefiLlama)'!$K$9*$C$6</f>
        <v>5.0527007356164031</v>
      </c>
      <c r="F531" s="172">
        <f ca="1">'Data (DefiLlama)'!$H$10*100+_xlfn.NORM.S.INV(RAND())*'Data (DefiLlama)'!$K$10*$C$6</f>
        <v>3.0793120683643505</v>
      </c>
      <c r="G531" s="172">
        <f ca="1">'Data (DefiLlama)'!$H$11*100+_xlfn.NORM.S.INV(RAND())*'Data (DefiLlama)'!$K$11*$C$6</f>
        <v>-4.639179820494771E-2</v>
      </c>
      <c r="H531" s="172">
        <f ca="1">'Data (DefiLlama)'!$H$12*100+_xlfn.NORM.S.INV(RAND())*'Data (DefiLlama)'!$K$12*$C$6</f>
        <v>4.9828456958176854</v>
      </c>
      <c r="I531" s="175">
        <f ca="1">'Data (DefiLlama)'!$H$13*100+_xlfn.NORM.S.INV(RAND())*'Data (DefiLlama)'!$K$13*$C$6</f>
        <v>6.3140988133302196</v>
      </c>
      <c r="J531" s="172">
        <f ca="1">C531*'Allocation - Base'!$H$6+D531*'Allocation - Base'!$H$7+E531*'Allocation - Base'!$H$8+F531*'Allocation - Base'!$H$9+G531*'Allocation - Base'!$H$10+H531*'Allocation - Base'!$H$11+I531*'Allocation - Base'!$H$12</f>
        <v>4.5246354840187326</v>
      </c>
      <c r="K531" s="172">
        <f t="shared" ca="1" si="22"/>
        <v>0</v>
      </c>
      <c r="L531" s="172">
        <f t="shared" ca="1" si="23"/>
        <v>4.424635484018733</v>
      </c>
      <c r="M531" s="172">
        <f t="shared" ca="1" si="24"/>
        <v>4.424635484018733</v>
      </c>
      <c r="N531" s="172"/>
    </row>
    <row r="532" spans="2:14" x14ac:dyDescent="0.25">
      <c r="B532" s="164">
        <v>500</v>
      </c>
      <c r="C532" s="172">
        <f ca="1">'Data (DefiLlama)'!$H$7*100+_xlfn.NORM.S.INV(RAND())*'Data (DefiLlama)'!$K$7*$C$6</f>
        <v>4.1553741461600513</v>
      </c>
      <c r="D532" s="172">
        <f ca="1">'Data (DefiLlama)'!$H$8*100+_xlfn.NORM.S.INV(RAND())*'Data (DefiLlama)'!$K$8*$C$6</f>
        <v>5.6670893831696212</v>
      </c>
      <c r="E532" s="172">
        <f ca="1">'Data (DefiLlama)'!$H$9*100+_xlfn.NORM.S.INV(RAND())*'Data (DefiLlama)'!$K$9*$C$6</f>
        <v>4.7791685165847264</v>
      </c>
      <c r="F532" s="172">
        <f ca="1">'Data (DefiLlama)'!$H$10*100+_xlfn.NORM.S.INV(RAND())*'Data (DefiLlama)'!$K$10*$C$6</f>
        <v>2.809924792602613</v>
      </c>
      <c r="G532" s="172">
        <f ca="1">'Data (DefiLlama)'!$H$11*100+_xlfn.NORM.S.INV(RAND())*'Data (DefiLlama)'!$K$11*$C$6</f>
        <v>0.36664543550637629</v>
      </c>
      <c r="H532" s="172">
        <f ca="1">'Data (DefiLlama)'!$H$12*100+_xlfn.NORM.S.INV(RAND())*'Data (DefiLlama)'!$K$12*$C$6</f>
        <v>3.3020837943542354</v>
      </c>
      <c r="I532" s="175">
        <f ca="1">'Data (DefiLlama)'!$H$13*100+_xlfn.NORM.S.INV(RAND())*'Data (DefiLlama)'!$K$13*$C$6</f>
        <v>6.1666410225124251</v>
      </c>
      <c r="J532" s="172">
        <f ca="1">C532*'Allocation - Base'!$H$6+D532*'Allocation - Base'!$H$7+E532*'Allocation - Base'!$H$8+F532*'Allocation - Base'!$H$9+G532*'Allocation - Base'!$H$10+H532*'Allocation - Base'!$H$11+I532*'Allocation - Base'!$H$12</f>
        <v>4.3718215597150563</v>
      </c>
      <c r="K532" s="172">
        <f t="shared" ca="1" si="22"/>
        <v>0</v>
      </c>
      <c r="L532" s="172">
        <f t="shared" ca="1" si="23"/>
        <v>4.2718215597150566</v>
      </c>
      <c r="M532" s="172">
        <f t="shared" ca="1" si="24"/>
        <v>4.2718215597150566</v>
      </c>
      <c r="N532" s="172"/>
    </row>
    <row r="533" spans="2:14" x14ac:dyDescent="0.25">
      <c r="B533" s="164">
        <v>501</v>
      </c>
      <c r="C533" s="172">
        <f ca="1">'Data (DefiLlama)'!$H$7*100+_xlfn.NORM.S.INV(RAND())*'Data (DefiLlama)'!$K$7*$C$6</f>
        <v>4.2691248345264832</v>
      </c>
      <c r="D533" s="172">
        <f ca="1">'Data (DefiLlama)'!$H$8*100+_xlfn.NORM.S.INV(RAND())*'Data (DefiLlama)'!$K$8*$C$6</f>
        <v>5.1965510272624567</v>
      </c>
      <c r="E533" s="172">
        <f ca="1">'Data (DefiLlama)'!$H$9*100+_xlfn.NORM.S.INV(RAND())*'Data (DefiLlama)'!$K$9*$C$6</f>
        <v>4.250491406764632</v>
      </c>
      <c r="F533" s="172">
        <f ca="1">'Data (DefiLlama)'!$H$10*100+_xlfn.NORM.S.INV(RAND())*'Data (DefiLlama)'!$K$10*$C$6</f>
        <v>3.7340718924999594</v>
      </c>
      <c r="G533" s="172">
        <f ca="1">'Data (DefiLlama)'!$H$11*100+_xlfn.NORM.S.INV(RAND())*'Data (DefiLlama)'!$K$11*$C$6</f>
        <v>0.26928985697478758</v>
      </c>
      <c r="H533" s="172">
        <f ca="1">'Data (DefiLlama)'!$H$12*100+_xlfn.NORM.S.INV(RAND())*'Data (DefiLlama)'!$K$12*$C$6</f>
        <v>5.6633477976122419</v>
      </c>
      <c r="I533" s="175">
        <f ca="1">'Data (DefiLlama)'!$H$13*100+_xlfn.NORM.S.INV(RAND())*'Data (DefiLlama)'!$K$13*$C$6</f>
        <v>5.9165631699624512</v>
      </c>
      <c r="J533" s="172">
        <f ca="1">C533*'Allocation - Base'!$H$6+D533*'Allocation - Base'!$H$7+E533*'Allocation - Base'!$H$8+F533*'Allocation - Base'!$H$9+G533*'Allocation - Base'!$H$10+H533*'Allocation - Base'!$H$11+I533*'Allocation - Base'!$H$12</f>
        <v>4.5054647213552927</v>
      </c>
      <c r="K533" s="172">
        <f t="shared" ca="1" si="22"/>
        <v>0</v>
      </c>
      <c r="L533" s="172">
        <f t="shared" ca="1" si="23"/>
        <v>4.4054647213552931</v>
      </c>
      <c r="M533" s="172">
        <f t="shared" ca="1" si="24"/>
        <v>4.4054647213552931</v>
      </c>
      <c r="N533" s="172"/>
    </row>
    <row r="534" spans="2:14" x14ac:dyDescent="0.25">
      <c r="B534" s="164">
        <v>502</v>
      </c>
      <c r="C534" s="172">
        <f ca="1">'Data (DefiLlama)'!$H$7*100+_xlfn.NORM.S.INV(RAND())*'Data (DefiLlama)'!$K$7*$C$6</f>
        <v>4.3786429921752186</v>
      </c>
      <c r="D534" s="172">
        <f ca="1">'Data (DefiLlama)'!$H$8*100+_xlfn.NORM.S.INV(RAND())*'Data (DefiLlama)'!$K$8*$C$6</f>
        <v>3.5555177764211852</v>
      </c>
      <c r="E534" s="172">
        <f ca="1">'Data (DefiLlama)'!$H$9*100+_xlfn.NORM.S.INV(RAND())*'Data (DefiLlama)'!$K$9*$C$6</f>
        <v>5.0814313977456713</v>
      </c>
      <c r="F534" s="172">
        <f ca="1">'Data (DefiLlama)'!$H$10*100+_xlfn.NORM.S.INV(RAND())*'Data (DefiLlama)'!$K$10*$C$6</f>
        <v>2.6370810529946538</v>
      </c>
      <c r="G534" s="172">
        <f ca="1">'Data (DefiLlama)'!$H$11*100+_xlfn.NORM.S.INV(RAND())*'Data (DefiLlama)'!$K$11*$C$6</f>
        <v>-0.16874287501608795</v>
      </c>
      <c r="H534" s="172">
        <f ca="1">'Data (DefiLlama)'!$H$12*100+_xlfn.NORM.S.INV(RAND())*'Data (DefiLlama)'!$K$12*$C$6</f>
        <v>4.4989610002009544</v>
      </c>
      <c r="I534" s="175">
        <f ca="1">'Data (DefiLlama)'!$H$13*100+_xlfn.NORM.S.INV(RAND())*'Data (DefiLlama)'!$K$13*$C$6</f>
        <v>6.6795183174298209</v>
      </c>
      <c r="J534" s="172">
        <f ca="1">C534*'Allocation - Base'!$H$6+D534*'Allocation - Base'!$H$7+E534*'Allocation - Base'!$H$8+F534*'Allocation - Base'!$H$9+G534*'Allocation - Base'!$H$10+H534*'Allocation - Base'!$H$11+I534*'Allocation - Base'!$H$12</f>
        <v>4.1392371974736184</v>
      </c>
      <c r="K534" s="172">
        <f t="shared" ca="1" si="22"/>
        <v>0.33306254750341358</v>
      </c>
      <c r="L534" s="172">
        <f t="shared" ca="1" si="23"/>
        <v>3.7061746499702051</v>
      </c>
      <c r="M534" s="172">
        <f t="shared" ca="1" si="24"/>
        <v>4.0392371974736188</v>
      </c>
      <c r="N534" s="172"/>
    </row>
    <row r="535" spans="2:14" x14ac:dyDescent="0.25">
      <c r="B535" s="164">
        <v>503</v>
      </c>
      <c r="C535" s="172">
        <f ca="1">'Data (DefiLlama)'!$H$7*100+_xlfn.NORM.S.INV(RAND())*'Data (DefiLlama)'!$K$7*$C$6</f>
        <v>4.4136693456152116</v>
      </c>
      <c r="D535" s="172">
        <f ca="1">'Data (DefiLlama)'!$H$8*100+_xlfn.NORM.S.INV(RAND())*'Data (DefiLlama)'!$K$8*$C$6</f>
        <v>5.1449453406931056</v>
      </c>
      <c r="E535" s="172">
        <f ca="1">'Data (DefiLlama)'!$H$9*100+_xlfn.NORM.S.INV(RAND())*'Data (DefiLlama)'!$K$9*$C$6</f>
        <v>4.8834328288930946</v>
      </c>
      <c r="F535" s="172">
        <f ca="1">'Data (DefiLlama)'!$H$10*100+_xlfn.NORM.S.INV(RAND())*'Data (DefiLlama)'!$K$10*$C$6</f>
        <v>2.6069346025970619</v>
      </c>
      <c r="G535" s="172">
        <f ca="1">'Data (DefiLlama)'!$H$11*100+_xlfn.NORM.S.INV(RAND())*'Data (DefiLlama)'!$K$11*$C$6</f>
        <v>-0.12478756907486552</v>
      </c>
      <c r="H535" s="172">
        <f ca="1">'Data (DefiLlama)'!$H$12*100+_xlfn.NORM.S.INV(RAND())*'Data (DefiLlama)'!$K$12*$C$6</f>
        <v>5.8258220581854641</v>
      </c>
      <c r="I535" s="175">
        <f ca="1">'Data (DefiLlama)'!$H$13*100+_xlfn.NORM.S.INV(RAND())*'Data (DefiLlama)'!$K$13*$C$6</f>
        <v>7.2142693104153413</v>
      </c>
      <c r="J535" s="172">
        <f ca="1">C535*'Allocation - Base'!$H$6+D535*'Allocation - Base'!$H$7+E535*'Allocation - Base'!$H$8+F535*'Allocation - Base'!$H$9+G535*'Allocation - Base'!$H$10+H535*'Allocation - Base'!$H$11+I535*'Allocation - Base'!$H$12</f>
        <v>4.6988292763551893</v>
      </c>
      <c r="K535" s="172">
        <f t="shared" ca="1" si="22"/>
        <v>0</v>
      </c>
      <c r="L535" s="172">
        <f t="shared" ca="1" si="23"/>
        <v>4.5988292763551897</v>
      </c>
      <c r="M535" s="172">
        <f t="shared" ca="1" si="24"/>
        <v>4.5988292763551897</v>
      </c>
      <c r="N535" s="172"/>
    </row>
    <row r="536" spans="2:14" x14ac:dyDescent="0.25">
      <c r="B536" s="164">
        <v>504</v>
      </c>
      <c r="C536" s="172">
        <f ca="1">'Data (DefiLlama)'!$H$7*100+_xlfn.NORM.S.INV(RAND())*'Data (DefiLlama)'!$K$7*$C$6</f>
        <v>4.1618147107483114</v>
      </c>
      <c r="D536" s="172">
        <f ca="1">'Data (DefiLlama)'!$H$8*100+_xlfn.NORM.S.INV(RAND())*'Data (DefiLlama)'!$K$8*$C$6</f>
        <v>3.9787236398729524</v>
      </c>
      <c r="E536" s="172">
        <f ca="1">'Data (DefiLlama)'!$H$9*100+_xlfn.NORM.S.INV(RAND())*'Data (DefiLlama)'!$K$9*$C$6</f>
        <v>4.1504339193063577</v>
      </c>
      <c r="F536" s="172">
        <f ca="1">'Data (DefiLlama)'!$H$10*100+_xlfn.NORM.S.INV(RAND())*'Data (DefiLlama)'!$K$10*$C$6</f>
        <v>3.0219001927462288</v>
      </c>
      <c r="G536" s="172">
        <f ca="1">'Data (DefiLlama)'!$H$11*100+_xlfn.NORM.S.INV(RAND())*'Data (DefiLlama)'!$K$11*$C$6</f>
        <v>-0.57775142702658178</v>
      </c>
      <c r="H536" s="172">
        <f ca="1">'Data (DefiLlama)'!$H$12*100+_xlfn.NORM.S.INV(RAND())*'Data (DefiLlama)'!$K$12*$C$6</f>
        <v>3.9710004970353197</v>
      </c>
      <c r="I536" s="175">
        <f ca="1">'Data (DefiLlama)'!$H$13*100+_xlfn.NORM.S.INV(RAND())*'Data (DefiLlama)'!$K$13*$C$6</f>
        <v>5.7258116070251077</v>
      </c>
      <c r="J536" s="172">
        <f ca="1">C536*'Allocation - Base'!$H$6+D536*'Allocation - Base'!$H$7+E536*'Allocation - Base'!$H$8+F536*'Allocation - Base'!$H$9+G536*'Allocation - Base'!$H$10+H536*'Allocation - Base'!$H$11+I536*'Allocation - Base'!$H$12</f>
        <v>3.8475963062232896</v>
      </c>
      <c r="K536" s="172">
        <f t="shared" ca="1" si="22"/>
        <v>0</v>
      </c>
      <c r="L536" s="172">
        <f t="shared" ca="1" si="23"/>
        <v>3.7475963062232895</v>
      </c>
      <c r="M536" s="172">
        <f t="shared" ca="1" si="24"/>
        <v>3.7475963062232895</v>
      </c>
      <c r="N536" s="172"/>
    </row>
    <row r="537" spans="2:14" x14ac:dyDescent="0.25">
      <c r="B537" s="164">
        <v>505</v>
      </c>
      <c r="C537" s="172">
        <f ca="1">'Data (DefiLlama)'!$H$7*100+_xlfn.NORM.S.INV(RAND())*'Data (DefiLlama)'!$K$7*$C$6</f>
        <v>4.3406516366903878</v>
      </c>
      <c r="D537" s="172">
        <f ca="1">'Data (DefiLlama)'!$H$8*100+_xlfn.NORM.S.INV(RAND())*'Data (DefiLlama)'!$K$8*$C$6</f>
        <v>5.8468625983932476</v>
      </c>
      <c r="E537" s="172">
        <f ca="1">'Data (DefiLlama)'!$H$9*100+_xlfn.NORM.S.INV(RAND())*'Data (DefiLlama)'!$K$9*$C$6</f>
        <v>4.7883420248444297</v>
      </c>
      <c r="F537" s="172">
        <f ca="1">'Data (DefiLlama)'!$H$10*100+_xlfn.NORM.S.INV(RAND())*'Data (DefiLlama)'!$K$10*$C$6</f>
        <v>2.8386918091930831</v>
      </c>
      <c r="G537" s="172">
        <f ca="1">'Data (DefiLlama)'!$H$11*100+_xlfn.NORM.S.INV(RAND())*'Data (DefiLlama)'!$K$11*$C$6</f>
        <v>-9.4417166158166491E-2</v>
      </c>
      <c r="H537" s="172">
        <f ca="1">'Data (DefiLlama)'!$H$12*100+_xlfn.NORM.S.INV(RAND())*'Data (DefiLlama)'!$K$12*$C$6</f>
        <v>4.842432392645188</v>
      </c>
      <c r="I537" s="175">
        <f ca="1">'Data (DefiLlama)'!$H$13*100+_xlfn.NORM.S.INV(RAND())*'Data (DefiLlama)'!$K$13*$C$6</f>
        <v>7.66803763051779</v>
      </c>
      <c r="J537" s="172">
        <f ca="1">C537*'Allocation - Base'!$H$6+D537*'Allocation - Base'!$H$7+E537*'Allocation - Base'!$H$8+F537*'Allocation - Base'!$H$9+G537*'Allocation - Base'!$H$10+H537*'Allocation - Base'!$H$11+I537*'Allocation - Base'!$H$12</f>
        <v>4.682640647405405</v>
      </c>
      <c r="K537" s="172">
        <f t="shared" ca="1" si="22"/>
        <v>0</v>
      </c>
      <c r="L537" s="172">
        <f t="shared" ca="1" si="23"/>
        <v>4.5826406474054053</v>
      </c>
      <c r="M537" s="172">
        <f t="shared" ca="1" si="24"/>
        <v>4.5826406474054053</v>
      </c>
      <c r="N537" s="172"/>
    </row>
    <row r="538" spans="2:14" x14ac:dyDescent="0.25">
      <c r="B538" s="164">
        <v>506</v>
      </c>
      <c r="C538" s="172">
        <f ca="1">'Data (DefiLlama)'!$H$7*100+_xlfn.NORM.S.INV(RAND())*'Data (DefiLlama)'!$K$7*$C$6</f>
        <v>4.0913073995318623</v>
      </c>
      <c r="D538" s="172">
        <f ca="1">'Data (DefiLlama)'!$H$8*100+_xlfn.NORM.S.INV(RAND())*'Data (DefiLlama)'!$K$8*$C$6</f>
        <v>3.9510700764642546</v>
      </c>
      <c r="E538" s="172">
        <f ca="1">'Data (DefiLlama)'!$H$9*100+_xlfn.NORM.S.INV(RAND())*'Data (DefiLlama)'!$K$9*$C$6</f>
        <v>4.0080721868578841</v>
      </c>
      <c r="F538" s="172">
        <f ca="1">'Data (DefiLlama)'!$H$10*100+_xlfn.NORM.S.INV(RAND())*'Data (DefiLlama)'!$K$10*$C$6</f>
        <v>3.5425075836365401</v>
      </c>
      <c r="G538" s="172">
        <f ca="1">'Data (DefiLlama)'!$H$11*100+_xlfn.NORM.S.INV(RAND())*'Data (DefiLlama)'!$K$11*$C$6</f>
        <v>0.13844003564694302</v>
      </c>
      <c r="H538" s="172">
        <f ca="1">'Data (DefiLlama)'!$H$12*100+_xlfn.NORM.S.INV(RAND())*'Data (DefiLlama)'!$K$12*$C$6</f>
        <v>5.7433892098712676</v>
      </c>
      <c r="I538" s="175">
        <f ca="1">'Data (DefiLlama)'!$H$13*100+_xlfn.NORM.S.INV(RAND())*'Data (DefiLlama)'!$K$13*$C$6</f>
        <v>5.852753056485497</v>
      </c>
      <c r="J538" s="172">
        <f ca="1">C538*'Allocation - Base'!$H$6+D538*'Allocation - Base'!$H$7+E538*'Allocation - Base'!$H$8+F538*'Allocation - Base'!$H$9+G538*'Allocation - Base'!$H$10+H538*'Allocation - Base'!$H$11+I538*'Allocation - Base'!$H$12</f>
        <v>4.0856081689531303</v>
      </c>
      <c r="K538" s="172">
        <f t="shared" ca="1" si="22"/>
        <v>0</v>
      </c>
      <c r="L538" s="172">
        <f t="shared" ca="1" si="23"/>
        <v>3.9856081689531302</v>
      </c>
      <c r="M538" s="172">
        <f t="shared" ca="1" si="24"/>
        <v>3.9856081689531302</v>
      </c>
      <c r="N538" s="172"/>
    </row>
    <row r="539" spans="2:14" x14ac:dyDescent="0.25">
      <c r="B539" s="164">
        <v>507</v>
      </c>
      <c r="C539" s="172">
        <f ca="1">'Data (DefiLlama)'!$H$7*100+_xlfn.NORM.S.INV(RAND())*'Data (DefiLlama)'!$K$7*$C$6</f>
        <v>4.1756465109071783</v>
      </c>
      <c r="D539" s="172">
        <f ca="1">'Data (DefiLlama)'!$H$8*100+_xlfn.NORM.S.INV(RAND())*'Data (DefiLlama)'!$K$8*$C$6</f>
        <v>4.323816805922462</v>
      </c>
      <c r="E539" s="172">
        <f ca="1">'Data (DefiLlama)'!$H$9*100+_xlfn.NORM.S.INV(RAND())*'Data (DefiLlama)'!$K$9*$C$6</f>
        <v>3.7360730383137968</v>
      </c>
      <c r="F539" s="172">
        <f ca="1">'Data (DefiLlama)'!$H$10*100+_xlfn.NORM.S.INV(RAND())*'Data (DefiLlama)'!$K$10*$C$6</f>
        <v>4.631613970238968</v>
      </c>
      <c r="G539" s="172">
        <f ca="1">'Data (DefiLlama)'!$H$11*100+_xlfn.NORM.S.INV(RAND())*'Data (DefiLlama)'!$K$11*$C$6</f>
        <v>0.14574456149069695</v>
      </c>
      <c r="H539" s="172">
        <f ca="1">'Data (DefiLlama)'!$H$12*100+_xlfn.NORM.S.INV(RAND())*'Data (DefiLlama)'!$K$12*$C$6</f>
        <v>4.235696993092116</v>
      </c>
      <c r="I539" s="175">
        <f ca="1">'Data (DefiLlama)'!$H$13*100+_xlfn.NORM.S.INV(RAND())*'Data (DefiLlama)'!$K$13*$C$6</f>
        <v>6.4778759438220241</v>
      </c>
      <c r="J539" s="172">
        <f ca="1">C539*'Allocation - Base'!$H$6+D539*'Allocation - Base'!$H$7+E539*'Allocation - Base'!$H$8+F539*'Allocation - Base'!$H$9+G539*'Allocation - Base'!$H$10+H539*'Allocation - Base'!$H$11+I539*'Allocation - Base'!$H$12</f>
        <v>3.9103081913695705</v>
      </c>
      <c r="K539" s="172">
        <f t="shared" ca="1" si="22"/>
        <v>4.4392441445149737</v>
      </c>
      <c r="L539" s="172">
        <f t="shared" ca="1" si="23"/>
        <v>-0.62893595314540329</v>
      </c>
      <c r="M539" s="172">
        <f t="shared" ca="1" si="24"/>
        <v>3.8103081913695704</v>
      </c>
      <c r="N539" s="172"/>
    </row>
    <row r="540" spans="2:14" x14ac:dyDescent="0.25">
      <c r="B540" s="164">
        <v>508</v>
      </c>
      <c r="C540" s="172">
        <f ca="1">'Data (DefiLlama)'!$H$7*100+_xlfn.NORM.S.INV(RAND())*'Data (DefiLlama)'!$K$7*$C$6</f>
        <v>4.3876872669471689</v>
      </c>
      <c r="D540" s="172">
        <f ca="1">'Data (DefiLlama)'!$H$8*100+_xlfn.NORM.S.INV(RAND())*'Data (DefiLlama)'!$K$8*$C$6</f>
        <v>6.0728395319339867</v>
      </c>
      <c r="E540" s="172">
        <f ca="1">'Data (DefiLlama)'!$H$9*100+_xlfn.NORM.S.INV(RAND())*'Data (DefiLlama)'!$K$9*$C$6</f>
        <v>4.8347280194708375</v>
      </c>
      <c r="F540" s="172">
        <f ca="1">'Data (DefiLlama)'!$H$10*100+_xlfn.NORM.S.INV(RAND())*'Data (DefiLlama)'!$K$10*$C$6</f>
        <v>2.1226764247141947</v>
      </c>
      <c r="G540" s="172">
        <f ca="1">'Data (DefiLlama)'!$H$11*100+_xlfn.NORM.S.INV(RAND())*'Data (DefiLlama)'!$K$11*$C$6</f>
        <v>-0.22427035831116765</v>
      </c>
      <c r="H540" s="172">
        <f ca="1">'Data (DefiLlama)'!$H$12*100+_xlfn.NORM.S.INV(RAND())*'Data (DefiLlama)'!$K$12*$C$6</f>
        <v>5.0408007460782986</v>
      </c>
      <c r="I540" s="175">
        <f ca="1">'Data (DefiLlama)'!$H$13*100+_xlfn.NORM.S.INV(RAND())*'Data (DefiLlama)'!$K$13*$C$6</f>
        <v>4.5189677088052038</v>
      </c>
      <c r="J540" s="172">
        <f ca="1">C540*'Allocation - Base'!$H$6+D540*'Allocation - Base'!$H$7+E540*'Allocation - Base'!$H$8+F540*'Allocation - Base'!$H$9+G540*'Allocation - Base'!$H$10+H540*'Allocation - Base'!$H$11+I540*'Allocation - Base'!$H$12</f>
        <v>4.7881046619315439</v>
      </c>
      <c r="K540" s="172">
        <f t="shared" ca="1" si="22"/>
        <v>0</v>
      </c>
      <c r="L540" s="172">
        <f t="shared" ca="1" si="23"/>
        <v>4.6881046619315443</v>
      </c>
      <c r="M540" s="172">
        <f t="shared" ca="1" si="24"/>
        <v>4.6881046619315443</v>
      </c>
      <c r="N540" s="172"/>
    </row>
    <row r="541" spans="2:14" x14ac:dyDescent="0.25">
      <c r="B541" s="164">
        <v>509</v>
      </c>
      <c r="C541" s="172">
        <f ca="1">'Data (DefiLlama)'!$H$7*100+_xlfn.NORM.S.INV(RAND())*'Data (DefiLlama)'!$K$7*$C$6</f>
        <v>4.3590213493633643</v>
      </c>
      <c r="D541" s="172">
        <f ca="1">'Data (DefiLlama)'!$H$8*100+_xlfn.NORM.S.INV(RAND())*'Data (DefiLlama)'!$K$8*$C$6</f>
        <v>5.4913542431595062</v>
      </c>
      <c r="E541" s="172">
        <f ca="1">'Data (DefiLlama)'!$H$9*100+_xlfn.NORM.S.INV(RAND())*'Data (DefiLlama)'!$K$9*$C$6</f>
        <v>5.6775058808276651</v>
      </c>
      <c r="F541" s="172">
        <f ca="1">'Data (DefiLlama)'!$H$10*100+_xlfn.NORM.S.INV(RAND())*'Data (DefiLlama)'!$K$10*$C$6</f>
        <v>4.4160857883067823</v>
      </c>
      <c r="G541" s="172">
        <f ca="1">'Data (DefiLlama)'!$H$11*100+_xlfn.NORM.S.INV(RAND())*'Data (DefiLlama)'!$K$11*$C$6</f>
        <v>-0.66722540696903121</v>
      </c>
      <c r="H541" s="172">
        <f ca="1">'Data (DefiLlama)'!$H$12*100+_xlfn.NORM.S.INV(RAND())*'Data (DefiLlama)'!$K$12*$C$6</f>
        <v>3.8295626945092009</v>
      </c>
      <c r="I541" s="175">
        <f ca="1">'Data (DefiLlama)'!$H$13*100+_xlfn.NORM.S.INV(RAND())*'Data (DefiLlama)'!$K$13*$C$6</f>
        <v>7.4048293481308134</v>
      </c>
      <c r="J541" s="172">
        <f ca="1">C541*'Allocation - Base'!$H$6+D541*'Allocation - Base'!$H$7+E541*'Allocation - Base'!$H$8+F541*'Allocation - Base'!$H$9+G541*'Allocation - Base'!$H$10+H541*'Allocation - Base'!$H$11+I541*'Allocation - Base'!$H$12</f>
        <v>4.6409945696337314</v>
      </c>
      <c r="K541" s="172">
        <f t="shared" ca="1" si="22"/>
        <v>0</v>
      </c>
      <c r="L541" s="172">
        <f t="shared" ca="1" si="23"/>
        <v>4.5409945696337317</v>
      </c>
      <c r="M541" s="172">
        <f t="shared" ca="1" si="24"/>
        <v>4.5409945696337317</v>
      </c>
      <c r="N541" s="172"/>
    </row>
    <row r="542" spans="2:14" x14ac:dyDescent="0.25">
      <c r="B542" s="164">
        <v>510</v>
      </c>
      <c r="C542" s="172">
        <f ca="1">'Data (DefiLlama)'!$H$7*100+_xlfn.NORM.S.INV(RAND())*'Data (DefiLlama)'!$K$7*$C$6</f>
        <v>4.1321754310037191</v>
      </c>
      <c r="D542" s="172">
        <f ca="1">'Data (DefiLlama)'!$H$8*100+_xlfn.NORM.S.INV(RAND())*'Data (DefiLlama)'!$K$8*$C$6</f>
        <v>5.1140712287792667</v>
      </c>
      <c r="E542" s="172">
        <f ca="1">'Data (DefiLlama)'!$H$9*100+_xlfn.NORM.S.INV(RAND())*'Data (DefiLlama)'!$K$9*$C$6</f>
        <v>4.6542832151526241</v>
      </c>
      <c r="F542" s="172">
        <f ca="1">'Data (DefiLlama)'!$H$10*100+_xlfn.NORM.S.INV(RAND())*'Data (DefiLlama)'!$K$10*$C$6</f>
        <v>3.0730320917501661</v>
      </c>
      <c r="G542" s="172">
        <f ca="1">'Data (DefiLlama)'!$H$11*100+_xlfn.NORM.S.INV(RAND())*'Data (DefiLlama)'!$K$11*$C$6</f>
        <v>0.31915714546175844</v>
      </c>
      <c r="H542" s="172">
        <f ca="1">'Data (DefiLlama)'!$H$12*100+_xlfn.NORM.S.INV(RAND())*'Data (DefiLlama)'!$K$12*$C$6</f>
        <v>5.7326129924693188</v>
      </c>
      <c r="I542" s="175">
        <f ca="1">'Data (DefiLlama)'!$H$13*100+_xlfn.NORM.S.INV(RAND())*'Data (DefiLlama)'!$K$13*$C$6</f>
        <v>4.9754883418601903</v>
      </c>
      <c r="J542" s="172">
        <f ca="1">C542*'Allocation - Base'!$H$6+D542*'Allocation - Base'!$H$7+E542*'Allocation - Base'!$H$8+F542*'Allocation - Base'!$H$9+G542*'Allocation - Base'!$H$10+H542*'Allocation - Base'!$H$11+I542*'Allocation - Base'!$H$12</f>
        <v>4.5575910464275742</v>
      </c>
      <c r="K542" s="172">
        <f t="shared" ca="1" si="22"/>
        <v>0</v>
      </c>
      <c r="L542" s="172">
        <f t="shared" ca="1" si="23"/>
        <v>4.4575910464275745</v>
      </c>
      <c r="M542" s="172">
        <f t="shared" ca="1" si="24"/>
        <v>4.4575910464275745</v>
      </c>
      <c r="N542" s="172"/>
    </row>
    <row r="543" spans="2:14" x14ac:dyDescent="0.25">
      <c r="B543" s="164">
        <v>511</v>
      </c>
      <c r="C543" s="172">
        <f ca="1">'Data (DefiLlama)'!$H$7*100+_xlfn.NORM.S.INV(RAND())*'Data (DefiLlama)'!$K$7*$C$6</f>
        <v>4.6053422168814544</v>
      </c>
      <c r="D543" s="172">
        <f ca="1">'Data (DefiLlama)'!$H$8*100+_xlfn.NORM.S.INV(RAND())*'Data (DefiLlama)'!$K$8*$C$6</f>
        <v>6.8383341096987369</v>
      </c>
      <c r="E543" s="172">
        <f ca="1">'Data (DefiLlama)'!$H$9*100+_xlfn.NORM.S.INV(RAND())*'Data (DefiLlama)'!$K$9*$C$6</f>
        <v>3.3039343224191748</v>
      </c>
      <c r="F543" s="172">
        <f ca="1">'Data (DefiLlama)'!$H$10*100+_xlfn.NORM.S.INV(RAND())*'Data (DefiLlama)'!$K$10*$C$6</f>
        <v>2.6833598961862912</v>
      </c>
      <c r="G543" s="172">
        <f ca="1">'Data (DefiLlama)'!$H$11*100+_xlfn.NORM.S.INV(RAND())*'Data (DefiLlama)'!$K$11*$C$6</f>
        <v>0.26626392811662941</v>
      </c>
      <c r="H543" s="172">
        <f ca="1">'Data (DefiLlama)'!$H$12*100+_xlfn.NORM.S.INV(RAND())*'Data (DefiLlama)'!$K$12*$C$6</f>
        <v>5.4541369795659937</v>
      </c>
      <c r="I543" s="175">
        <f ca="1">'Data (DefiLlama)'!$H$13*100+_xlfn.NORM.S.INV(RAND())*'Data (DefiLlama)'!$K$13*$C$6</f>
        <v>5.9939128450076975</v>
      </c>
      <c r="J543" s="172">
        <f ca="1">C543*'Allocation - Base'!$H$6+D543*'Allocation - Base'!$H$7+E543*'Allocation - Base'!$H$8+F543*'Allocation - Base'!$H$9+G543*'Allocation - Base'!$H$10+H543*'Allocation - Base'!$H$11+I543*'Allocation - Base'!$H$12</f>
        <v>4.7486035164346436</v>
      </c>
      <c r="K543" s="172">
        <f t="shared" ca="1" si="22"/>
        <v>0</v>
      </c>
      <c r="L543" s="172">
        <f t="shared" ca="1" si="23"/>
        <v>4.648603516434644</v>
      </c>
      <c r="M543" s="172">
        <f t="shared" ca="1" si="24"/>
        <v>4.648603516434644</v>
      </c>
      <c r="N543" s="172"/>
    </row>
    <row r="544" spans="2:14" x14ac:dyDescent="0.25">
      <c r="B544" s="164">
        <v>512</v>
      </c>
      <c r="C544" s="172">
        <f ca="1">'Data (DefiLlama)'!$H$7*100+_xlfn.NORM.S.INV(RAND())*'Data (DefiLlama)'!$K$7*$C$6</f>
        <v>4.2428139906181714</v>
      </c>
      <c r="D544" s="172">
        <f ca="1">'Data (DefiLlama)'!$H$8*100+_xlfn.NORM.S.INV(RAND())*'Data (DefiLlama)'!$K$8*$C$6</f>
        <v>4.2958248609077572</v>
      </c>
      <c r="E544" s="172">
        <f ca="1">'Data (DefiLlama)'!$H$9*100+_xlfn.NORM.S.INV(RAND())*'Data (DefiLlama)'!$K$9*$C$6</f>
        <v>3.692792374717238</v>
      </c>
      <c r="F544" s="172">
        <f ca="1">'Data (DefiLlama)'!$H$10*100+_xlfn.NORM.S.INV(RAND())*'Data (DefiLlama)'!$K$10*$C$6</f>
        <v>4.0034072342188747</v>
      </c>
      <c r="G544" s="172">
        <f ca="1">'Data (DefiLlama)'!$H$11*100+_xlfn.NORM.S.INV(RAND())*'Data (DefiLlama)'!$K$11*$C$6</f>
        <v>0.58743332622438815</v>
      </c>
      <c r="H544" s="172">
        <f ca="1">'Data (DefiLlama)'!$H$12*100+_xlfn.NORM.S.INV(RAND())*'Data (DefiLlama)'!$K$12*$C$6</f>
        <v>4.8885273081242691</v>
      </c>
      <c r="I544" s="175">
        <f ca="1">'Data (DefiLlama)'!$H$13*100+_xlfn.NORM.S.INV(RAND())*'Data (DefiLlama)'!$K$13*$C$6</f>
        <v>7.3763843613479541</v>
      </c>
      <c r="J544" s="172">
        <f ca="1">C544*'Allocation - Base'!$H$6+D544*'Allocation - Base'!$H$7+E544*'Allocation - Base'!$H$8+F544*'Allocation - Base'!$H$9+G544*'Allocation - Base'!$H$10+H544*'Allocation - Base'!$H$11+I544*'Allocation - Base'!$H$12</f>
        <v>4.0326492686215598</v>
      </c>
      <c r="K544" s="172">
        <f t="shared" ca="1" si="22"/>
        <v>0</v>
      </c>
      <c r="L544" s="172">
        <f t="shared" ca="1" si="23"/>
        <v>3.9326492686215597</v>
      </c>
      <c r="M544" s="172">
        <f t="shared" ca="1" si="24"/>
        <v>3.9326492686215597</v>
      </c>
      <c r="N544" s="172"/>
    </row>
    <row r="545" spans="2:14" x14ac:dyDescent="0.25">
      <c r="B545" s="164">
        <v>513</v>
      </c>
      <c r="C545" s="172">
        <f ca="1">'Data (DefiLlama)'!$H$7*100+_xlfn.NORM.S.INV(RAND())*'Data (DefiLlama)'!$K$7*$C$6</f>
        <v>4.197260546251445</v>
      </c>
      <c r="D545" s="172">
        <f ca="1">'Data (DefiLlama)'!$H$8*100+_xlfn.NORM.S.INV(RAND())*'Data (DefiLlama)'!$K$8*$C$6</f>
        <v>6.3233295402951466</v>
      </c>
      <c r="E545" s="172">
        <f ca="1">'Data (DefiLlama)'!$H$9*100+_xlfn.NORM.S.INV(RAND())*'Data (DefiLlama)'!$K$9*$C$6</f>
        <v>5.245390800329651</v>
      </c>
      <c r="F545" s="172">
        <f ca="1">'Data (DefiLlama)'!$H$10*100+_xlfn.NORM.S.INV(RAND())*'Data (DefiLlama)'!$K$10*$C$6</f>
        <v>2.8818020578514059</v>
      </c>
      <c r="G545" s="172">
        <f ca="1">'Data (DefiLlama)'!$H$11*100+_xlfn.NORM.S.INV(RAND())*'Data (DefiLlama)'!$K$11*$C$6</f>
        <v>0.23247234617822668</v>
      </c>
      <c r="H545" s="172">
        <f ca="1">'Data (DefiLlama)'!$H$12*100+_xlfn.NORM.S.INV(RAND())*'Data (DefiLlama)'!$K$12*$C$6</f>
        <v>3.5504367867112561</v>
      </c>
      <c r="I545" s="175">
        <f ca="1">'Data (DefiLlama)'!$H$13*100+_xlfn.NORM.S.INV(RAND())*'Data (DefiLlama)'!$K$13*$C$6</f>
        <v>6.2942631943138858</v>
      </c>
      <c r="J545" s="172">
        <f ca="1">C545*'Allocation - Base'!$H$6+D545*'Allocation - Base'!$H$7+E545*'Allocation - Base'!$H$8+F545*'Allocation - Base'!$H$9+G545*'Allocation - Base'!$H$10+H545*'Allocation - Base'!$H$11+I545*'Allocation - Base'!$H$12</f>
        <v>4.6955473843472326</v>
      </c>
      <c r="K545" s="172">
        <f t="shared" ref="K545:K608" ca="1" si="25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545" s="172">
        <f t="shared" ref="L545:L608" ca="1" si="26">J545-$C$7*100-K545</f>
        <v>4.595547384347233</v>
      </c>
      <c r="M545" s="172">
        <f t="shared" ref="M545:M608" ca="1" si="27">J545-$C$7*100</f>
        <v>4.595547384347233</v>
      </c>
      <c r="N545" s="172"/>
    </row>
    <row r="546" spans="2:14" x14ac:dyDescent="0.25">
      <c r="B546" s="164">
        <v>514</v>
      </c>
      <c r="C546" s="172">
        <f ca="1">'Data (DefiLlama)'!$H$7*100+_xlfn.NORM.S.INV(RAND())*'Data (DefiLlama)'!$K$7*$C$6</f>
        <v>4.1054799958513692</v>
      </c>
      <c r="D546" s="172">
        <f ca="1">'Data (DefiLlama)'!$H$8*100+_xlfn.NORM.S.INV(RAND())*'Data (DefiLlama)'!$K$8*$C$6</f>
        <v>5.1213011833527915</v>
      </c>
      <c r="E546" s="172">
        <f ca="1">'Data (DefiLlama)'!$H$9*100+_xlfn.NORM.S.INV(RAND())*'Data (DefiLlama)'!$K$9*$C$6</f>
        <v>3.7393352690982669</v>
      </c>
      <c r="F546" s="172">
        <f ca="1">'Data (DefiLlama)'!$H$10*100+_xlfn.NORM.S.INV(RAND())*'Data (DefiLlama)'!$K$10*$C$6</f>
        <v>2.6135714505071728</v>
      </c>
      <c r="G546" s="172">
        <f ca="1">'Data (DefiLlama)'!$H$11*100+_xlfn.NORM.S.INV(RAND())*'Data (DefiLlama)'!$K$11*$C$6</f>
        <v>-3.8717537752929763E-2</v>
      </c>
      <c r="H546" s="172">
        <f ca="1">'Data (DefiLlama)'!$H$12*100+_xlfn.NORM.S.INV(RAND())*'Data (DefiLlama)'!$K$12*$C$6</f>
        <v>3.3602410172738573</v>
      </c>
      <c r="I546" s="175">
        <f ca="1">'Data (DefiLlama)'!$H$13*100+_xlfn.NORM.S.INV(RAND())*'Data (DefiLlama)'!$K$13*$C$6</f>
        <v>4.0599582652093913</v>
      </c>
      <c r="J546" s="172">
        <f ca="1">C546*'Allocation - Base'!$H$6+D546*'Allocation - Base'!$H$7+E546*'Allocation - Base'!$H$8+F546*'Allocation - Base'!$H$9+G546*'Allocation - Base'!$H$10+H546*'Allocation - Base'!$H$11+I546*'Allocation - Base'!$H$12</f>
        <v>3.9489033875716073</v>
      </c>
      <c r="K546" s="172">
        <f t="shared" ca="1" si="25"/>
        <v>3.4431444777683256</v>
      </c>
      <c r="L546" s="172">
        <f t="shared" ca="1" si="26"/>
        <v>0.40575890980328166</v>
      </c>
      <c r="M546" s="172">
        <f t="shared" ca="1" si="27"/>
        <v>3.8489033875716072</v>
      </c>
      <c r="N546" s="172"/>
    </row>
    <row r="547" spans="2:14" x14ac:dyDescent="0.25">
      <c r="B547" s="164">
        <v>515</v>
      </c>
      <c r="C547" s="172">
        <f ca="1">'Data (DefiLlama)'!$H$7*100+_xlfn.NORM.S.INV(RAND())*'Data (DefiLlama)'!$K$7*$C$6</f>
        <v>4.354001230244168</v>
      </c>
      <c r="D547" s="172">
        <f ca="1">'Data (DefiLlama)'!$H$8*100+_xlfn.NORM.S.INV(RAND())*'Data (DefiLlama)'!$K$8*$C$6</f>
        <v>5.0443650969234062</v>
      </c>
      <c r="E547" s="172">
        <f ca="1">'Data (DefiLlama)'!$H$9*100+_xlfn.NORM.S.INV(RAND())*'Data (DefiLlama)'!$K$9*$C$6</f>
        <v>3.3732706020449594</v>
      </c>
      <c r="F547" s="172">
        <f ca="1">'Data (DefiLlama)'!$H$10*100+_xlfn.NORM.S.INV(RAND())*'Data (DefiLlama)'!$K$10*$C$6</f>
        <v>2.9784945330176122</v>
      </c>
      <c r="G547" s="172">
        <f ca="1">'Data (DefiLlama)'!$H$11*100+_xlfn.NORM.S.INV(RAND())*'Data (DefiLlama)'!$K$11*$C$6</f>
        <v>-0.29379050728194817</v>
      </c>
      <c r="H547" s="172">
        <f ca="1">'Data (DefiLlama)'!$H$12*100+_xlfn.NORM.S.INV(RAND())*'Data (DefiLlama)'!$K$12*$C$6</f>
        <v>4.1399378442729526</v>
      </c>
      <c r="I547" s="175">
        <f ca="1">'Data (DefiLlama)'!$H$13*100+_xlfn.NORM.S.INV(RAND())*'Data (DefiLlama)'!$K$13*$C$6</f>
        <v>6.0277362669681605</v>
      </c>
      <c r="J547" s="172">
        <f ca="1">C547*'Allocation - Base'!$H$6+D547*'Allocation - Base'!$H$7+E547*'Allocation - Base'!$H$8+F547*'Allocation - Base'!$H$9+G547*'Allocation - Base'!$H$10+H547*'Allocation - Base'!$H$11+I547*'Allocation - Base'!$H$12</f>
        <v>4.0169104450921873</v>
      </c>
      <c r="K547" s="172">
        <f t="shared" ca="1" si="25"/>
        <v>0</v>
      </c>
      <c r="L547" s="172">
        <f t="shared" ca="1" si="26"/>
        <v>3.9169104450921872</v>
      </c>
      <c r="M547" s="172">
        <f t="shared" ca="1" si="27"/>
        <v>3.9169104450921872</v>
      </c>
      <c r="N547" s="172"/>
    </row>
    <row r="548" spans="2:14" x14ac:dyDescent="0.25">
      <c r="B548" s="164">
        <v>516</v>
      </c>
      <c r="C548" s="172">
        <f ca="1">'Data (DefiLlama)'!$H$7*100+_xlfn.NORM.S.INV(RAND())*'Data (DefiLlama)'!$K$7*$C$6</f>
        <v>4.3001828984296244</v>
      </c>
      <c r="D548" s="172">
        <f ca="1">'Data (DefiLlama)'!$H$8*100+_xlfn.NORM.S.INV(RAND())*'Data (DefiLlama)'!$K$8*$C$6</f>
        <v>3.6620290933337332</v>
      </c>
      <c r="E548" s="172">
        <f ca="1">'Data (DefiLlama)'!$H$9*100+_xlfn.NORM.S.INV(RAND())*'Data (DefiLlama)'!$K$9*$C$6</f>
        <v>4.7529050291596509</v>
      </c>
      <c r="F548" s="172">
        <f ca="1">'Data (DefiLlama)'!$H$10*100+_xlfn.NORM.S.INV(RAND())*'Data (DefiLlama)'!$K$10*$C$6</f>
        <v>3.9557644863708514</v>
      </c>
      <c r="G548" s="172">
        <f ca="1">'Data (DefiLlama)'!$H$11*100+_xlfn.NORM.S.INV(RAND())*'Data (DefiLlama)'!$K$11*$C$6</f>
        <v>0.21704500563611293</v>
      </c>
      <c r="H548" s="172">
        <f ca="1">'Data (DefiLlama)'!$H$12*100+_xlfn.NORM.S.INV(RAND())*'Data (DefiLlama)'!$K$12*$C$6</f>
        <v>5.5974330558750118</v>
      </c>
      <c r="I548" s="175">
        <f ca="1">'Data (DefiLlama)'!$H$13*100+_xlfn.NORM.S.INV(RAND())*'Data (DefiLlama)'!$K$13*$C$6</f>
        <v>5.9027546761010656</v>
      </c>
      <c r="J548" s="172">
        <f ca="1">C548*'Allocation - Base'!$H$6+D548*'Allocation - Base'!$H$7+E548*'Allocation - Base'!$H$8+F548*'Allocation - Base'!$H$9+G548*'Allocation - Base'!$H$10+H548*'Allocation - Base'!$H$11+I548*'Allocation - Base'!$H$12</f>
        <v>4.2442556088152905</v>
      </c>
      <c r="K548" s="172">
        <f t="shared" ca="1" si="25"/>
        <v>0</v>
      </c>
      <c r="L548" s="172">
        <f t="shared" ca="1" si="26"/>
        <v>4.1442556088152909</v>
      </c>
      <c r="M548" s="172">
        <f t="shared" ca="1" si="27"/>
        <v>4.1442556088152909</v>
      </c>
      <c r="N548" s="172"/>
    </row>
    <row r="549" spans="2:14" x14ac:dyDescent="0.25">
      <c r="B549" s="164">
        <v>517</v>
      </c>
      <c r="C549" s="172">
        <f ca="1">'Data (DefiLlama)'!$H$7*100+_xlfn.NORM.S.INV(RAND())*'Data (DefiLlama)'!$K$7*$C$6</f>
        <v>4.2653100969764273</v>
      </c>
      <c r="D549" s="172">
        <f ca="1">'Data (DefiLlama)'!$H$8*100+_xlfn.NORM.S.INV(RAND())*'Data (DefiLlama)'!$K$8*$C$6</f>
        <v>4.512455707635957</v>
      </c>
      <c r="E549" s="172">
        <f ca="1">'Data (DefiLlama)'!$H$9*100+_xlfn.NORM.S.INV(RAND())*'Data (DefiLlama)'!$K$9*$C$6</f>
        <v>4.9529958841886721</v>
      </c>
      <c r="F549" s="172">
        <f ca="1">'Data (DefiLlama)'!$H$10*100+_xlfn.NORM.S.INV(RAND())*'Data (DefiLlama)'!$K$10*$C$6</f>
        <v>3.8943518976854929</v>
      </c>
      <c r="G549" s="172">
        <f ca="1">'Data (DefiLlama)'!$H$11*100+_xlfn.NORM.S.INV(RAND())*'Data (DefiLlama)'!$K$11*$C$6</f>
        <v>0.10665270870690616</v>
      </c>
      <c r="H549" s="172">
        <f ca="1">'Data (DefiLlama)'!$H$12*100+_xlfn.NORM.S.INV(RAND())*'Data (DefiLlama)'!$K$12*$C$6</f>
        <v>3.7284907516424002</v>
      </c>
      <c r="I549" s="175">
        <f ca="1">'Data (DefiLlama)'!$H$13*100+_xlfn.NORM.S.INV(RAND())*'Data (DefiLlama)'!$K$13*$C$6</f>
        <v>5.0291671243263059</v>
      </c>
      <c r="J549" s="172">
        <f ca="1">C549*'Allocation - Base'!$H$6+D549*'Allocation - Base'!$H$7+E549*'Allocation - Base'!$H$8+F549*'Allocation - Base'!$H$9+G549*'Allocation - Base'!$H$10+H549*'Allocation - Base'!$H$11+I549*'Allocation - Base'!$H$12</f>
        <v>4.2105621752307911</v>
      </c>
      <c r="K549" s="172">
        <f t="shared" ca="1" si="25"/>
        <v>0</v>
      </c>
      <c r="L549" s="172">
        <f t="shared" ca="1" si="26"/>
        <v>4.1105621752307915</v>
      </c>
      <c r="M549" s="172">
        <f t="shared" ca="1" si="27"/>
        <v>4.1105621752307915</v>
      </c>
      <c r="N549" s="172"/>
    </row>
    <row r="550" spans="2:14" x14ac:dyDescent="0.25">
      <c r="B550" s="164">
        <v>518</v>
      </c>
      <c r="C550" s="172">
        <f ca="1">'Data (DefiLlama)'!$H$7*100+_xlfn.NORM.S.INV(RAND())*'Data (DefiLlama)'!$K$7*$C$6</f>
        <v>4.2680677844289638</v>
      </c>
      <c r="D550" s="172">
        <f ca="1">'Data (DefiLlama)'!$H$8*100+_xlfn.NORM.S.INV(RAND())*'Data (DefiLlama)'!$K$8*$C$6</f>
        <v>4.5739927229593329</v>
      </c>
      <c r="E550" s="172">
        <f ca="1">'Data (DefiLlama)'!$H$9*100+_xlfn.NORM.S.INV(RAND())*'Data (DefiLlama)'!$K$9*$C$6</f>
        <v>4.7361725232490173</v>
      </c>
      <c r="F550" s="172">
        <f ca="1">'Data (DefiLlama)'!$H$10*100+_xlfn.NORM.S.INV(RAND())*'Data (DefiLlama)'!$K$10*$C$6</f>
        <v>4.2016219513900221</v>
      </c>
      <c r="G550" s="172">
        <f ca="1">'Data (DefiLlama)'!$H$11*100+_xlfn.NORM.S.INV(RAND())*'Data (DefiLlama)'!$K$11*$C$6</f>
        <v>0.20466633177379781</v>
      </c>
      <c r="H550" s="172">
        <f ca="1">'Data (DefiLlama)'!$H$12*100+_xlfn.NORM.S.INV(RAND())*'Data (DefiLlama)'!$K$12*$C$6</f>
        <v>3.702845966044237</v>
      </c>
      <c r="I550" s="175">
        <f ca="1">'Data (DefiLlama)'!$H$13*100+_xlfn.NORM.S.INV(RAND())*'Data (DefiLlama)'!$K$13*$C$6</f>
        <v>6.0034791170815573</v>
      </c>
      <c r="J550" s="172">
        <f ca="1">C550*'Allocation - Base'!$H$6+D550*'Allocation - Base'!$H$7+E550*'Allocation - Base'!$H$8+F550*'Allocation - Base'!$H$9+G550*'Allocation - Base'!$H$10+H550*'Allocation - Base'!$H$11+I550*'Allocation - Base'!$H$12</f>
        <v>4.1736218583761024</v>
      </c>
      <c r="K550" s="172">
        <f t="shared" ca="1" si="25"/>
        <v>0</v>
      </c>
      <c r="L550" s="172">
        <f t="shared" ca="1" si="26"/>
        <v>4.0736218583761028</v>
      </c>
      <c r="M550" s="172">
        <f t="shared" ca="1" si="27"/>
        <v>4.0736218583761028</v>
      </c>
      <c r="N550" s="172"/>
    </row>
    <row r="551" spans="2:14" x14ac:dyDescent="0.25">
      <c r="B551" s="164">
        <v>519</v>
      </c>
      <c r="C551" s="172">
        <f ca="1">'Data (DefiLlama)'!$H$7*100+_xlfn.NORM.S.INV(RAND())*'Data (DefiLlama)'!$K$7*$C$6</f>
        <v>4.1559463022087435</v>
      </c>
      <c r="D551" s="172">
        <f ca="1">'Data (DefiLlama)'!$H$8*100+_xlfn.NORM.S.INV(RAND())*'Data (DefiLlama)'!$K$8*$C$6</f>
        <v>3.9753729197073913</v>
      </c>
      <c r="E551" s="172">
        <f ca="1">'Data (DefiLlama)'!$H$9*100+_xlfn.NORM.S.INV(RAND())*'Data (DefiLlama)'!$K$9*$C$6</f>
        <v>5.2182339967789275</v>
      </c>
      <c r="F551" s="172">
        <f ca="1">'Data (DefiLlama)'!$H$10*100+_xlfn.NORM.S.INV(RAND())*'Data (DefiLlama)'!$K$10*$C$6</f>
        <v>3.0547038393425816</v>
      </c>
      <c r="G551" s="172">
        <f ca="1">'Data (DefiLlama)'!$H$11*100+_xlfn.NORM.S.INV(RAND())*'Data (DefiLlama)'!$K$11*$C$6</f>
        <v>0.49504020147835504</v>
      </c>
      <c r="H551" s="172">
        <f ca="1">'Data (DefiLlama)'!$H$12*100+_xlfn.NORM.S.INV(RAND())*'Data (DefiLlama)'!$K$12*$C$6</f>
        <v>5.2460148633463826</v>
      </c>
      <c r="I551" s="175">
        <f ca="1">'Data (DefiLlama)'!$H$13*100+_xlfn.NORM.S.INV(RAND())*'Data (DefiLlama)'!$K$13*$C$6</f>
        <v>3.3359482138184111</v>
      </c>
      <c r="J551" s="172">
        <f ca="1">C551*'Allocation - Base'!$H$6+D551*'Allocation - Base'!$H$7+E551*'Allocation - Base'!$H$8+F551*'Allocation - Base'!$H$9+G551*'Allocation - Base'!$H$10+H551*'Allocation - Base'!$H$11+I551*'Allocation - Base'!$H$12</f>
        <v>4.3568398593600772</v>
      </c>
      <c r="K551" s="172">
        <f t="shared" ca="1" si="25"/>
        <v>0</v>
      </c>
      <c r="L551" s="172">
        <f t="shared" ca="1" si="26"/>
        <v>4.2568398593600776</v>
      </c>
      <c r="M551" s="172">
        <f t="shared" ca="1" si="27"/>
        <v>4.2568398593600776</v>
      </c>
      <c r="N551" s="172"/>
    </row>
    <row r="552" spans="2:14" x14ac:dyDescent="0.25">
      <c r="B552" s="164">
        <v>520</v>
      </c>
      <c r="C552" s="172">
        <f ca="1">'Data (DefiLlama)'!$H$7*100+_xlfn.NORM.S.INV(RAND())*'Data (DefiLlama)'!$K$7*$C$6</f>
        <v>4.1279018121848825</v>
      </c>
      <c r="D552" s="172">
        <f ca="1">'Data (DefiLlama)'!$H$8*100+_xlfn.NORM.S.INV(RAND())*'Data (DefiLlama)'!$K$8*$C$6</f>
        <v>5.3422672175379002</v>
      </c>
      <c r="E552" s="172">
        <f ca="1">'Data (DefiLlama)'!$H$9*100+_xlfn.NORM.S.INV(RAND())*'Data (DefiLlama)'!$K$9*$C$6</f>
        <v>4.5221952303058757</v>
      </c>
      <c r="F552" s="172">
        <f ca="1">'Data (DefiLlama)'!$H$10*100+_xlfn.NORM.S.INV(RAND())*'Data (DefiLlama)'!$K$10*$C$6</f>
        <v>4.6432150505713441</v>
      </c>
      <c r="G552" s="172">
        <f ca="1">'Data (DefiLlama)'!$H$11*100+_xlfn.NORM.S.INV(RAND())*'Data (DefiLlama)'!$K$11*$C$6</f>
        <v>0.16650159318293006</v>
      </c>
      <c r="H552" s="172">
        <f ca="1">'Data (DefiLlama)'!$H$12*100+_xlfn.NORM.S.INV(RAND())*'Data (DefiLlama)'!$K$12*$C$6</f>
        <v>5.7328144817059101</v>
      </c>
      <c r="I552" s="175">
        <f ca="1">'Data (DefiLlama)'!$H$13*100+_xlfn.NORM.S.INV(RAND())*'Data (DefiLlama)'!$K$13*$C$6</f>
        <v>6.9673505459720459</v>
      </c>
      <c r="J552" s="172">
        <f ca="1">C552*'Allocation - Base'!$H$6+D552*'Allocation - Base'!$H$7+E552*'Allocation - Base'!$H$8+F552*'Allocation - Base'!$H$9+G552*'Allocation - Base'!$H$10+H552*'Allocation - Base'!$H$11+I552*'Allocation - Base'!$H$12</f>
        <v>4.5727334075314419</v>
      </c>
      <c r="K552" s="172">
        <f t="shared" ca="1" si="25"/>
        <v>2.5857232086993251</v>
      </c>
      <c r="L552" s="172">
        <f t="shared" ca="1" si="26"/>
        <v>1.8870101988321171</v>
      </c>
      <c r="M552" s="172">
        <f t="shared" ca="1" si="27"/>
        <v>4.4727334075314422</v>
      </c>
      <c r="N552" s="172"/>
    </row>
    <row r="553" spans="2:14" x14ac:dyDescent="0.25">
      <c r="B553" s="164">
        <v>521</v>
      </c>
      <c r="C553" s="172">
        <f ca="1">'Data (DefiLlama)'!$H$7*100+_xlfn.NORM.S.INV(RAND())*'Data (DefiLlama)'!$K$7*$C$6</f>
        <v>4.1127421459643179</v>
      </c>
      <c r="D553" s="172">
        <f ca="1">'Data (DefiLlama)'!$H$8*100+_xlfn.NORM.S.INV(RAND())*'Data (DefiLlama)'!$K$8*$C$6</f>
        <v>5.5134310417804162</v>
      </c>
      <c r="E553" s="172">
        <f ca="1">'Data (DefiLlama)'!$H$9*100+_xlfn.NORM.S.INV(RAND())*'Data (DefiLlama)'!$K$9*$C$6</f>
        <v>4.7415212861310412</v>
      </c>
      <c r="F553" s="172">
        <f ca="1">'Data (DefiLlama)'!$H$10*100+_xlfn.NORM.S.INV(RAND())*'Data (DefiLlama)'!$K$10*$C$6</f>
        <v>3.1953249743207661</v>
      </c>
      <c r="G553" s="172">
        <f ca="1">'Data (DefiLlama)'!$H$11*100+_xlfn.NORM.S.INV(RAND())*'Data (DefiLlama)'!$K$11*$C$6</f>
        <v>0.2053348226895168</v>
      </c>
      <c r="H553" s="172">
        <f ca="1">'Data (DefiLlama)'!$H$12*100+_xlfn.NORM.S.INV(RAND())*'Data (DefiLlama)'!$K$12*$C$6</f>
        <v>4.5537345651559491</v>
      </c>
      <c r="I553" s="175">
        <f ca="1">'Data (DefiLlama)'!$H$13*100+_xlfn.NORM.S.INV(RAND())*'Data (DefiLlama)'!$K$13*$C$6</f>
        <v>7.3683367386409042</v>
      </c>
      <c r="J553" s="172">
        <f ca="1">C553*'Allocation - Base'!$H$6+D553*'Allocation - Base'!$H$7+E553*'Allocation - Base'!$H$8+F553*'Allocation - Base'!$H$9+G553*'Allocation - Base'!$H$10+H553*'Allocation - Base'!$H$11+I553*'Allocation - Base'!$H$12</f>
        <v>4.4908876516750276</v>
      </c>
      <c r="K553" s="172">
        <f t="shared" ca="1" si="25"/>
        <v>0</v>
      </c>
      <c r="L553" s="172">
        <f t="shared" ca="1" si="26"/>
        <v>4.3908876516750279</v>
      </c>
      <c r="M553" s="172">
        <f t="shared" ca="1" si="27"/>
        <v>4.3908876516750279</v>
      </c>
      <c r="N553" s="172"/>
    </row>
    <row r="554" spans="2:14" x14ac:dyDescent="0.25">
      <c r="B554" s="164">
        <v>522</v>
      </c>
      <c r="C554" s="172">
        <f ca="1">'Data (DefiLlama)'!$H$7*100+_xlfn.NORM.S.INV(RAND())*'Data (DefiLlama)'!$K$7*$C$6</f>
        <v>4.1277535296762897</v>
      </c>
      <c r="D554" s="172">
        <f ca="1">'Data (DefiLlama)'!$H$8*100+_xlfn.NORM.S.INV(RAND())*'Data (DefiLlama)'!$K$8*$C$6</f>
        <v>3.7171849563515185</v>
      </c>
      <c r="E554" s="172">
        <f ca="1">'Data (DefiLlama)'!$H$9*100+_xlfn.NORM.S.INV(RAND())*'Data (DefiLlama)'!$K$9*$C$6</f>
        <v>4.4095752080987527</v>
      </c>
      <c r="F554" s="172">
        <f ca="1">'Data (DefiLlama)'!$H$10*100+_xlfn.NORM.S.INV(RAND())*'Data (DefiLlama)'!$K$10*$C$6</f>
        <v>3.4581243868180414</v>
      </c>
      <c r="G554" s="172">
        <f ca="1">'Data (DefiLlama)'!$H$11*100+_xlfn.NORM.S.INV(RAND())*'Data (DefiLlama)'!$K$11*$C$6</f>
        <v>6.9319930877895244E-2</v>
      </c>
      <c r="H554" s="172">
        <f ca="1">'Data (DefiLlama)'!$H$12*100+_xlfn.NORM.S.INV(RAND())*'Data (DefiLlama)'!$K$12*$C$6</f>
        <v>4.9641948017749851</v>
      </c>
      <c r="I554" s="175">
        <f ca="1">'Data (DefiLlama)'!$H$13*100+_xlfn.NORM.S.INV(RAND())*'Data (DefiLlama)'!$K$13*$C$6</f>
        <v>3.583143378577446</v>
      </c>
      <c r="J554" s="172">
        <f ca="1">C554*'Allocation - Base'!$H$6+D554*'Allocation - Base'!$H$7+E554*'Allocation - Base'!$H$8+F554*'Allocation - Base'!$H$9+G554*'Allocation - Base'!$H$10+H554*'Allocation - Base'!$H$11+I554*'Allocation - Base'!$H$12</f>
        <v>4.0181113168255971</v>
      </c>
      <c r="K554" s="172">
        <f t="shared" ca="1" si="25"/>
        <v>0</v>
      </c>
      <c r="L554" s="172">
        <f t="shared" ca="1" si="26"/>
        <v>3.918111316825597</v>
      </c>
      <c r="M554" s="172">
        <f t="shared" ca="1" si="27"/>
        <v>3.918111316825597</v>
      </c>
      <c r="N554" s="172"/>
    </row>
    <row r="555" spans="2:14" x14ac:dyDescent="0.25">
      <c r="B555" s="164">
        <v>523</v>
      </c>
      <c r="C555" s="172">
        <f ca="1">'Data (DefiLlama)'!$H$7*100+_xlfn.NORM.S.INV(RAND())*'Data (DefiLlama)'!$K$7*$C$6</f>
        <v>4.0618728106511632</v>
      </c>
      <c r="D555" s="172">
        <f ca="1">'Data (DefiLlama)'!$H$8*100+_xlfn.NORM.S.INV(RAND())*'Data (DefiLlama)'!$K$8*$C$6</f>
        <v>4.9996692181546027</v>
      </c>
      <c r="E555" s="172">
        <f ca="1">'Data (DefiLlama)'!$H$9*100+_xlfn.NORM.S.INV(RAND())*'Data (DefiLlama)'!$K$9*$C$6</f>
        <v>3.8120246275742811</v>
      </c>
      <c r="F555" s="172">
        <f ca="1">'Data (DefiLlama)'!$H$10*100+_xlfn.NORM.S.INV(RAND())*'Data (DefiLlama)'!$K$10*$C$6</f>
        <v>3.6893195248547048</v>
      </c>
      <c r="G555" s="172">
        <f ca="1">'Data (DefiLlama)'!$H$11*100+_xlfn.NORM.S.INV(RAND())*'Data (DefiLlama)'!$K$11*$C$6</f>
        <v>0.2638543602447917</v>
      </c>
      <c r="H555" s="172">
        <f ca="1">'Data (DefiLlama)'!$H$12*100+_xlfn.NORM.S.INV(RAND())*'Data (DefiLlama)'!$K$12*$C$6</f>
        <v>4.6526896951366545</v>
      </c>
      <c r="I555" s="175">
        <f ca="1">'Data (DefiLlama)'!$H$13*100+_xlfn.NORM.S.INV(RAND())*'Data (DefiLlama)'!$K$13*$C$6</f>
        <v>5.1252157112556427</v>
      </c>
      <c r="J555" s="172">
        <f ca="1">C555*'Allocation - Base'!$H$6+D555*'Allocation - Base'!$H$7+E555*'Allocation - Base'!$H$8+F555*'Allocation - Base'!$H$9+G555*'Allocation - Base'!$H$10+H555*'Allocation - Base'!$H$11+I555*'Allocation - Base'!$H$12</f>
        <v>4.1325814769103077</v>
      </c>
      <c r="K555" s="172">
        <f t="shared" ca="1" si="25"/>
        <v>0</v>
      </c>
      <c r="L555" s="172">
        <f t="shared" ca="1" si="26"/>
        <v>4.0325814769103081</v>
      </c>
      <c r="M555" s="172">
        <f t="shared" ca="1" si="27"/>
        <v>4.0325814769103081</v>
      </c>
      <c r="N555" s="172"/>
    </row>
    <row r="556" spans="2:14" x14ac:dyDescent="0.25">
      <c r="B556" s="164">
        <v>524</v>
      </c>
      <c r="C556" s="172">
        <f ca="1">'Data (DefiLlama)'!$H$7*100+_xlfn.NORM.S.INV(RAND())*'Data (DefiLlama)'!$K$7*$C$6</f>
        <v>4.0917183979572043</v>
      </c>
      <c r="D556" s="172">
        <f ca="1">'Data (DefiLlama)'!$H$8*100+_xlfn.NORM.S.INV(RAND())*'Data (DefiLlama)'!$K$8*$C$6</f>
        <v>4.5694621245381937</v>
      </c>
      <c r="E556" s="172">
        <f ca="1">'Data (DefiLlama)'!$H$9*100+_xlfn.NORM.S.INV(RAND())*'Data (DefiLlama)'!$K$9*$C$6</f>
        <v>4.8005854824354239</v>
      </c>
      <c r="F556" s="172">
        <f ca="1">'Data (DefiLlama)'!$H$10*100+_xlfn.NORM.S.INV(RAND())*'Data (DefiLlama)'!$K$10*$C$6</f>
        <v>3.91373407851118</v>
      </c>
      <c r="G556" s="172">
        <f ca="1">'Data (DefiLlama)'!$H$11*100+_xlfn.NORM.S.INV(RAND())*'Data (DefiLlama)'!$K$11*$C$6</f>
        <v>-3.9823681202921686E-2</v>
      </c>
      <c r="H556" s="172">
        <f ca="1">'Data (DefiLlama)'!$H$12*100+_xlfn.NORM.S.INV(RAND())*'Data (DefiLlama)'!$K$12*$C$6</f>
        <v>5.060212901016226</v>
      </c>
      <c r="I556" s="175">
        <f ca="1">'Data (DefiLlama)'!$H$13*100+_xlfn.NORM.S.INV(RAND())*'Data (DefiLlama)'!$K$13*$C$6</f>
        <v>4.5638952735741736</v>
      </c>
      <c r="J556" s="172">
        <f ca="1">C556*'Allocation - Base'!$H$6+D556*'Allocation - Base'!$H$7+E556*'Allocation - Base'!$H$8+F556*'Allocation - Base'!$H$9+G556*'Allocation - Base'!$H$10+H556*'Allocation - Base'!$H$11+I556*'Allocation - Base'!$H$12</f>
        <v>4.3270681722228534</v>
      </c>
      <c r="K556" s="172">
        <f t="shared" ca="1" si="25"/>
        <v>0</v>
      </c>
      <c r="L556" s="172">
        <f t="shared" ca="1" si="26"/>
        <v>4.2270681722228538</v>
      </c>
      <c r="M556" s="172">
        <f t="shared" ca="1" si="27"/>
        <v>4.2270681722228538</v>
      </c>
      <c r="N556" s="172"/>
    </row>
    <row r="557" spans="2:14" x14ac:dyDescent="0.25">
      <c r="B557" s="164">
        <v>525</v>
      </c>
      <c r="C557" s="172">
        <f ca="1">'Data (DefiLlama)'!$H$7*100+_xlfn.NORM.S.INV(RAND())*'Data (DefiLlama)'!$K$7*$C$6</f>
        <v>4.2546407731901867</v>
      </c>
      <c r="D557" s="172">
        <f ca="1">'Data (DefiLlama)'!$H$8*100+_xlfn.NORM.S.INV(RAND())*'Data (DefiLlama)'!$K$8*$C$6</f>
        <v>4.8886004008819324</v>
      </c>
      <c r="E557" s="172">
        <f ca="1">'Data (DefiLlama)'!$H$9*100+_xlfn.NORM.S.INV(RAND())*'Data (DefiLlama)'!$K$9*$C$6</f>
        <v>4.7243885568305748</v>
      </c>
      <c r="F557" s="172">
        <f ca="1">'Data (DefiLlama)'!$H$10*100+_xlfn.NORM.S.INV(RAND())*'Data (DefiLlama)'!$K$10*$C$6</f>
        <v>2.7646290733936816</v>
      </c>
      <c r="G557" s="172">
        <f ca="1">'Data (DefiLlama)'!$H$11*100+_xlfn.NORM.S.INV(RAND())*'Data (DefiLlama)'!$K$11*$C$6</f>
        <v>-0.44865850611159319</v>
      </c>
      <c r="H557" s="172">
        <f ca="1">'Data (DefiLlama)'!$H$12*100+_xlfn.NORM.S.INV(RAND())*'Data (DefiLlama)'!$K$12*$C$6</f>
        <v>4.7605554946641746</v>
      </c>
      <c r="I557" s="175">
        <f ca="1">'Data (DefiLlama)'!$H$13*100+_xlfn.NORM.S.INV(RAND())*'Data (DefiLlama)'!$K$13*$C$6</f>
        <v>3.8145209046395134</v>
      </c>
      <c r="J557" s="172">
        <f ca="1">C557*'Allocation - Base'!$H$6+D557*'Allocation - Base'!$H$7+E557*'Allocation - Base'!$H$8+F557*'Allocation - Base'!$H$9+G557*'Allocation - Base'!$H$10+H557*'Allocation - Base'!$H$11+I557*'Allocation - Base'!$H$12</f>
        <v>4.37128987027923</v>
      </c>
      <c r="K557" s="172">
        <f t="shared" ca="1" si="25"/>
        <v>0</v>
      </c>
      <c r="L557" s="172">
        <f t="shared" ca="1" si="26"/>
        <v>4.2712898702792303</v>
      </c>
      <c r="M557" s="172">
        <f t="shared" ca="1" si="27"/>
        <v>4.2712898702792303</v>
      </c>
      <c r="N557" s="172"/>
    </row>
    <row r="558" spans="2:14" x14ac:dyDescent="0.25">
      <c r="B558" s="164">
        <v>526</v>
      </c>
      <c r="C558" s="172">
        <f ca="1">'Data (DefiLlama)'!$H$7*100+_xlfn.NORM.S.INV(RAND())*'Data (DefiLlama)'!$K$7*$C$6</f>
        <v>4.1226809385239438</v>
      </c>
      <c r="D558" s="172">
        <f ca="1">'Data (DefiLlama)'!$H$8*100+_xlfn.NORM.S.INV(RAND())*'Data (DefiLlama)'!$K$8*$C$6</f>
        <v>3.9772424929761145</v>
      </c>
      <c r="E558" s="172">
        <f ca="1">'Data (DefiLlama)'!$H$9*100+_xlfn.NORM.S.INV(RAND())*'Data (DefiLlama)'!$K$9*$C$6</f>
        <v>4.7311641643928661</v>
      </c>
      <c r="F558" s="172">
        <f ca="1">'Data (DefiLlama)'!$H$10*100+_xlfn.NORM.S.INV(RAND())*'Data (DefiLlama)'!$K$10*$C$6</f>
        <v>3.8002031240430081</v>
      </c>
      <c r="G558" s="172">
        <f ca="1">'Data (DefiLlama)'!$H$11*100+_xlfn.NORM.S.INV(RAND())*'Data (DefiLlama)'!$K$11*$C$6</f>
        <v>-0.25271651467759693</v>
      </c>
      <c r="H558" s="172">
        <f ca="1">'Data (DefiLlama)'!$H$12*100+_xlfn.NORM.S.INV(RAND())*'Data (DefiLlama)'!$K$12*$C$6</f>
        <v>4.0779111937146135</v>
      </c>
      <c r="I558" s="175">
        <f ca="1">'Data (DefiLlama)'!$H$13*100+_xlfn.NORM.S.INV(RAND())*'Data (DefiLlama)'!$K$13*$C$6</f>
        <v>4.8718487342705563</v>
      </c>
      <c r="J558" s="172">
        <f ca="1">C558*'Allocation - Base'!$H$6+D558*'Allocation - Base'!$H$7+E558*'Allocation - Base'!$H$8+F558*'Allocation - Base'!$H$9+G558*'Allocation - Base'!$H$10+H558*'Allocation - Base'!$H$11+I558*'Allocation - Base'!$H$12</f>
        <v>4.0129567992227404</v>
      </c>
      <c r="K558" s="172">
        <f t="shared" ca="1" si="25"/>
        <v>0</v>
      </c>
      <c r="L558" s="172">
        <f t="shared" ca="1" si="26"/>
        <v>3.9129567992227403</v>
      </c>
      <c r="M558" s="172">
        <f t="shared" ca="1" si="27"/>
        <v>3.9129567992227403</v>
      </c>
      <c r="N558" s="172"/>
    </row>
    <row r="559" spans="2:14" x14ac:dyDescent="0.25">
      <c r="B559" s="164">
        <v>527</v>
      </c>
      <c r="C559" s="172">
        <f ca="1">'Data (DefiLlama)'!$H$7*100+_xlfn.NORM.S.INV(RAND())*'Data (DefiLlama)'!$K$7*$C$6</f>
        <v>4.3784123481328843</v>
      </c>
      <c r="D559" s="172">
        <f ca="1">'Data (DefiLlama)'!$H$8*100+_xlfn.NORM.S.INV(RAND())*'Data (DefiLlama)'!$K$8*$C$6</f>
        <v>4.763288104530238</v>
      </c>
      <c r="E559" s="172">
        <f ca="1">'Data (DefiLlama)'!$H$9*100+_xlfn.NORM.S.INV(RAND())*'Data (DefiLlama)'!$K$9*$C$6</f>
        <v>3.3107930282023559</v>
      </c>
      <c r="F559" s="172">
        <f ca="1">'Data (DefiLlama)'!$H$10*100+_xlfn.NORM.S.INV(RAND())*'Data (DefiLlama)'!$K$10*$C$6</f>
        <v>2.9471551852375861</v>
      </c>
      <c r="G559" s="172">
        <f ca="1">'Data (DefiLlama)'!$H$11*100+_xlfn.NORM.S.INV(RAND())*'Data (DefiLlama)'!$K$11*$C$6</f>
        <v>0.34472004431953734</v>
      </c>
      <c r="H559" s="172">
        <f ca="1">'Data (DefiLlama)'!$H$12*100+_xlfn.NORM.S.INV(RAND())*'Data (DefiLlama)'!$K$12*$C$6</f>
        <v>6.1081020037014948</v>
      </c>
      <c r="I559" s="175">
        <f ca="1">'Data (DefiLlama)'!$H$13*100+_xlfn.NORM.S.INV(RAND())*'Data (DefiLlama)'!$K$13*$C$6</f>
        <v>6.2268585594335129</v>
      </c>
      <c r="J559" s="172">
        <f ca="1">C559*'Allocation - Base'!$H$6+D559*'Allocation - Base'!$H$7+E559*'Allocation - Base'!$H$8+F559*'Allocation - Base'!$H$9+G559*'Allocation - Base'!$H$10+H559*'Allocation - Base'!$H$11+I559*'Allocation - Base'!$H$12</f>
        <v>4.2654952903942149</v>
      </c>
      <c r="K559" s="172">
        <f t="shared" ca="1" si="25"/>
        <v>0</v>
      </c>
      <c r="L559" s="172">
        <f t="shared" ca="1" si="26"/>
        <v>4.1654952903942153</v>
      </c>
      <c r="M559" s="172">
        <f t="shared" ca="1" si="27"/>
        <v>4.1654952903942153</v>
      </c>
      <c r="N559" s="172"/>
    </row>
    <row r="560" spans="2:14" x14ac:dyDescent="0.25">
      <c r="B560" s="164">
        <v>528</v>
      </c>
      <c r="C560" s="172">
        <f ca="1">'Data (DefiLlama)'!$H$7*100+_xlfn.NORM.S.INV(RAND())*'Data (DefiLlama)'!$K$7*$C$6</f>
        <v>4.4120040105256466</v>
      </c>
      <c r="D560" s="172">
        <f ca="1">'Data (DefiLlama)'!$H$8*100+_xlfn.NORM.S.INV(RAND())*'Data (DefiLlama)'!$K$8*$C$6</f>
        <v>3.9708691827275935</v>
      </c>
      <c r="E560" s="172">
        <f ca="1">'Data (DefiLlama)'!$H$9*100+_xlfn.NORM.S.INV(RAND())*'Data (DefiLlama)'!$K$9*$C$6</f>
        <v>5.0306328559543605</v>
      </c>
      <c r="F560" s="172">
        <f ca="1">'Data (DefiLlama)'!$H$10*100+_xlfn.NORM.S.INV(RAND())*'Data (DefiLlama)'!$K$10*$C$6</f>
        <v>2.9525610672819163</v>
      </c>
      <c r="G560" s="172">
        <f ca="1">'Data (DefiLlama)'!$H$11*100+_xlfn.NORM.S.INV(RAND())*'Data (DefiLlama)'!$K$11*$C$6</f>
        <v>0.17663878146217263</v>
      </c>
      <c r="H560" s="172">
        <f ca="1">'Data (DefiLlama)'!$H$12*100+_xlfn.NORM.S.INV(RAND())*'Data (DefiLlama)'!$K$12*$C$6</f>
        <v>3.5982559970658952</v>
      </c>
      <c r="I560" s="175">
        <f ca="1">'Data (DefiLlama)'!$H$13*100+_xlfn.NORM.S.INV(RAND())*'Data (DefiLlama)'!$K$13*$C$6</f>
        <v>8.0997462153313435</v>
      </c>
      <c r="J560" s="172">
        <f ca="1">C560*'Allocation - Base'!$H$6+D560*'Allocation - Base'!$H$7+E560*'Allocation - Base'!$H$8+F560*'Allocation - Base'!$H$9+G560*'Allocation - Base'!$H$10+H560*'Allocation - Base'!$H$11+I560*'Allocation - Base'!$H$12</f>
        <v>4.1225470514611757</v>
      </c>
      <c r="K560" s="172">
        <f t="shared" ca="1" si="25"/>
        <v>0</v>
      </c>
      <c r="L560" s="172">
        <f t="shared" ca="1" si="26"/>
        <v>4.0225470514611761</v>
      </c>
      <c r="M560" s="172">
        <f t="shared" ca="1" si="27"/>
        <v>4.0225470514611761</v>
      </c>
      <c r="N560" s="172"/>
    </row>
    <row r="561" spans="2:14" x14ac:dyDescent="0.25">
      <c r="B561" s="164">
        <v>529</v>
      </c>
      <c r="C561" s="172">
        <f ca="1">'Data (DefiLlama)'!$H$7*100+_xlfn.NORM.S.INV(RAND())*'Data (DefiLlama)'!$K$7*$C$6</f>
        <v>4.5053721676689955</v>
      </c>
      <c r="D561" s="172">
        <f ca="1">'Data (DefiLlama)'!$H$8*100+_xlfn.NORM.S.INV(RAND())*'Data (DefiLlama)'!$K$8*$C$6</f>
        <v>4.099051064895554</v>
      </c>
      <c r="E561" s="172">
        <f ca="1">'Data (DefiLlama)'!$H$9*100+_xlfn.NORM.S.INV(RAND())*'Data (DefiLlama)'!$K$9*$C$6</f>
        <v>4.6247945569249342</v>
      </c>
      <c r="F561" s="172">
        <f ca="1">'Data (DefiLlama)'!$H$10*100+_xlfn.NORM.S.INV(RAND())*'Data (DefiLlama)'!$K$10*$C$6</f>
        <v>3.1763893349003176</v>
      </c>
      <c r="G561" s="172">
        <f ca="1">'Data (DefiLlama)'!$H$11*100+_xlfn.NORM.S.INV(RAND())*'Data (DefiLlama)'!$K$11*$C$6</f>
        <v>9.0340322574017529E-2</v>
      </c>
      <c r="H561" s="172">
        <f ca="1">'Data (DefiLlama)'!$H$12*100+_xlfn.NORM.S.INV(RAND())*'Data (DefiLlama)'!$K$12*$C$6</f>
        <v>4.8180809463475232</v>
      </c>
      <c r="I561" s="175">
        <f ca="1">'Data (DefiLlama)'!$H$13*100+_xlfn.NORM.S.INV(RAND())*'Data (DefiLlama)'!$K$13*$C$6</f>
        <v>5.9241640409442455</v>
      </c>
      <c r="J561" s="172">
        <f ca="1">C561*'Allocation - Base'!$H$6+D561*'Allocation - Base'!$H$7+E561*'Allocation - Base'!$H$8+F561*'Allocation - Base'!$H$9+G561*'Allocation - Base'!$H$10+H561*'Allocation - Base'!$H$11+I561*'Allocation - Base'!$H$12</f>
        <v>4.2598022138366503</v>
      </c>
      <c r="K561" s="172">
        <f t="shared" ca="1" si="25"/>
        <v>5.8369592077263759</v>
      </c>
      <c r="L561" s="172">
        <f t="shared" ca="1" si="26"/>
        <v>-1.6771569938897253</v>
      </c>
      <c r="M561" s="172">
        <f t="shared" ca="1" si="27"/>
        <v>4.1598022138366506</v>
      </c>
      <c r="N561" s="172"/>
    </row>
    <row r="562" spans="2:14" x14ac:dyDescent="0.25">
      <c r="B562" s="164">
        <v>530</v>
      </c>
      <c r="C562" s="172">
        <f ca="1">'Data (DefiLlama)'!$H$7*100+_xlfn.NORM.S.INV(RAND())*'Data (DefiLlama)'!$K$7*$C$6</f>
        <v>4.0706075972566955</v>
      </c>
      <c r="D562" s="172">
        <f ca="1">'Data (DefiLlama)'!$H$8*100+_xlfn.NORM.S.INV(RAND())*'Data (DefiLlama)'!$K$8*$C$6</f>
        <v>3.308558582130682</v>
      </c>
      <c r="E562" s="172">
        <f ca="1">'Data (DefiLlama)'!$H$9*100+_xlfn.NORM.S.INV(RAND())*'Data (DefiLlama)'!$K$9*$C$6</f>
        <v>4.0680966299100794</v>
      </c>
      <c r="F562" s="172">
        <f ca="1">'Data (DefiLlama)'!$H$10*100+_xlfn.NORM.S.INV(RAND())*'Data (DefiLlama)'!$K$10*$C$6</f>
        <v>3.0638590735210292</v>
      </c>
      <c r="G562" s="172">
        <f ca="1">'Data (DefiLlama)'!$H$11*100+_xlfn.NORM.S.INV(RAND())*'Data (DefiLlama)'!$K$11*$C$6</f>
        <v>8.9752464588888858E-2</v>
      </c>
      <c r="H562" s="172">
        <f ca="1">'Data (DefiLlama)'!$H$12*100+_xlfn.NORM.S.INV(RAND())*'Data (DefiLlama)'!$K$12*$C$6</f>
        <v>4.477483511869333</v>
      </c>
      <c r="I562" s="175">
        <f ca="1">'Data (DefiLlama)'!$H$13*100+_xlfn.NORM.S.INV(RAND())*'Data (DefiLlama)'!$K$13*$C$6</f>
        <v>5.3408522142900994</v>
      </c>
      <c r="J562" s="172">
        <f ca="1">C562*'Allocation - Base'!$H$6+D562*'Allocation - Base'!$H$7+E562*'Allocation - Base'!$H$8+F562*'Allocation - Base'!$H$9+G562*'Allocation - Base'!$H$10+H562*'Allocation - Base'!$H$11+I562*'Allocation - Base'!$H$12</f>
        <v>3.7414562321970437</v>
      </c>
      <c r="K562" s="172">
        <f t="shared" ca="1" si="25"/>
        <v>0</v>
      </c>
      <c r="L562" s="172">
        <f t="shared" ca="1" si="26"/>
        <v>3.6414562321970436</v>
      </c>
      <c r="M562" s="172">
        <f t="shared" ca="1" si="27"/>
        <v>3.6414562321970436</v>
      </c>
      <c r="N562" s="172"/>
    </row>
    <row r="563" spans="2:14" x14ac:dyDescent="0.25">
      <c r="B563" s="164">
        <v>531</v>
      </c>
      <c r="C563" s="172">
        <f ca="1">'Data (DefiLlama)'!$H$7*100+_xlfn.NORM.S.INV(RAND())*'Data (DefiLlama)'!$K$7*$C$6</f>
        <v>4.1995126019525388</v>
      </c>
      <c r="D563" s="172">
        <f ca="1">'Data (DefiLlama)'!$H$8*100+_xlfn.NORM.S.INV(RAND())*'Data (DefiLlama)'!$K$8*$C$6</f>
        <v>3.4615807816399999</v>
      </c>
      <c r="E563" s="172">
        <f ca="1">'Data (DefiLlama)'!$H$9*100+_xlfn.NORM.S.INV(RAND())*'Data (DefiLlama)'!$K$9*$C$6</f>
        <v>5.0720600353610683</v>
      </c>
      <c r="F563" s="172">
        <f ca="1">'Data (DefiLlama)'!$H$10*100+_xlfn.NORM.S.INV(RAND())*'Data (DefiLlama)'!$K$10*$C$6</f>
        <v>3.8660583356139249</v>
      </c>
      <c r="G563" s="172">
        <f ca="1">'Data (DefiLlama)'!$H$11*100+_xlfn.NORM.S.INV(RAND())*'Data (DefiLlama)'!$K$11*$C$6</f>
        <v>0.14808606177224623</v>
      </c>
      <c r="H563" s="172">
        <f ca="1">'Data (DefiLlama)'!$H$12*100+_xlfn.NORM.S.INV(RAND())*'Data (DefiLlama)'!$K$12*$C$6</f>
        <v>4.830220376582643</v>
      </c>
      <c r="I563" s="175">
        <f ca="1">'Data (DefiLlama)'!$H$13*100+_xlfn.NORM.S.INV(RAND())*'Data (DefiLlama)'!$K$13*$C$6</f>
        <v>6.0892797546522646</v>
      </c>
      <c r="J563" s="172">
        <f ca="1">C563*'Allocation - Base'!$H$6+D563*'Allocation - Base'!$H$7+E563*'Allocation - Base'!$H$8+F563*'Allocation - Base'!$H$9+G563*'Allocation - Base'!$H$10+H563*'Allocation - Base'!$H$11+I563*'Allocation - Base'!$H$12</f>
        <v>4.1252013444120372</v>
      </c>
      <c r="K563" s="172">
        <f t="shared" ca="1" si="25"/>
        <v>0</v>
      </c>
      <c r="L563" s="172">
        <f t="shared" ca="1" si="26"/>
        <v>4.0252013444120376</v>
      </c>
      <c r="M563" s="172">
        <f t="shared" ca="1" si="27"/>
        <v>4.0252013444120376</v>
      </c>
      <c r="N563" s="172"/>
    </row>
    <row r="564" spans="2:14" x14ac:dyDescent="0.25">
      <c r="B564" s="164">
        <v>532</v>
      </c>
      <c r="C564" s="172">
        <f ca="1">'Data (DefiLlama)'!$H$7*100+_xlfn.NORM.S.INV(RAND())*'Data (DefiLlama)'!$K$7*$C$6</f>
        <v>4.2361285989230906</v>
      </c>
      <c r="D564" s="172">
        <f ca="1">'Data (DefiLlama)'!$H$8*100+_xlfn.NORM.S.INV(RAND())*'Data (DefiLlama)'!$K$8*$C$6</f>
        <v>5.8560364346305329</v>
      </c>
      <c r="E564" s="172">
        <f ca="1">'Data (DefiLlama)'!$H$9*100+_xlfn.NORM.S.INV(RAND())*'Data (DefiLlama)'!$K$9*$C$6</f>
        <v>5.7934642031229107</v>
      </c>
      <c r="F564" s="172">
        <f ca="1">'Data (DefiLlama)'!$H$10*100+_xlfn.NORM.S.INV(RAND())*'Data (DefiLlama)'!$K$10*$C$6</f>
        <v>2.862433088638686</v>
      </c>
      <c r="G564" s="172">
        <f ca="1">'Data (DefiLlama)'!$H$11*100+_xlfn.NORM.S.INV(RAND())*'Data (DefiLlama)'!$K$11*$C$6</f>
        <v>-0.46358485920665132</v>
      </c>
      <c r="H564" s="172">
        <f ca="1">'Data (DefiLlama)'!$H$12*100+_xlfn.NORM.S.INV(RAND())*'Data (DefiLlama)'!$K$12*$C$6</f>
        <v>4.9440808799383493</v>
      </c>
      <c r="I564" s="175">
        <f ca="1">'Data (DefiLlama)'!$H$13*100+_xlfn.NORM.S.INV(RAND())*'Data (DefiLlama)'!$K$13*$C$6</f>
        <v>5.8352798625050211</v>
      </c>
      <c r="J564" s="172">
        <f ca="1">C564*'Allocation - Base'!$H$6+D564*'Allocation - Base'!$H$7+E564*'Allocation - Base'!$H$8+F564*'Allocation - Base'!$H$9+G564*'Allocation - Base'!$H$10+H564*'Allocation - Base'!$H$11+I564*'Allocation - Base'!$H$12</f>
        <v>4.9016466281457083</v>
      </c>
      <c r="K564" s="172">
        <f t="shared" ca="1" si="25"/>
        <v>0</v>
      </c>
      <c r="L564" s="172">
        <f t="shared" ca="1" si="26"/>
        <v>4.8016466281457086</v>
      </c>
      <c r="M564" s="172">
        <f t="shared" ca="1" si="27"/>
        <v>4.8016466281457086</v>
      </c>
      <c r="N564" s="172"/>
    </row>
    <row r="565" spans="2:14" x14ac:dyDescent="0.25">
      <c r="B565" s="164">
        <v>533</v>
      </c>
      <c r="C565" s="172">
        <f ca="1">'Data (DefiLlama)'!$H$7*100+_xlfn.NORM.S.INV(RAND())*'Data (DefiLlama)'!$K$7*$C$6</f>
        <v>4.3949096279236466</v>
      </c>
      <c r="D565" s="172">
        <f ca="1">'Data (DefiLlama)'!$H$8*100+_xlfn.NORM.S.INV(RAND())*'Data (DefiLlama)'!$K$8*$C$6</f>
        <v>5.2060535548425904</v>
      </c>
      <c r="E565" s="172">
        <f ca="1">'Data (DefiLlama)'!$H$9*100+_xlfn.NORM.S.INV(RAND())*'Data (DefiLlama)'!$K$9*$C$6</f>
        <v>4.6042529221142949</v>
      </c>
      <c r="F565" s="172">
        <f ca="1">'Data (DefiLlama)'!$H$10*100+_xlfn.NORM.S.INV(RAND())*'Data (DefiLlama)'!$K$10*$C$6</f>
        <v>3.444544337894305</v>
      </c>
      <c r="G565" s="172">
        <f ca="1">'Data (DefiLlama)'!$H$11*100+_xlfn.NORM.S.INV(RAND())*'Data (DefiLlama)'!$K$11*$C$6</f>
        <v>-0.2426773963044889</v>
      </c>
      <c r="H565" s="172">
        <f ca="1">'Data (DefiLlama)'!$H$12*100+_xlfn.NORM.S.INV(RAND())*'Data (DefiLlama)'!$K$12*$C$6</f>
        <v>5.0370586254904932</v>
      </c>
      <c r="I565" s="175">
        <f ca="1">'Data (DefiLlama)'!$H$13*100+_xlfn.NORM.S.INV(RAND())*'Data (DefiLlama)'!$K$13*$C$6</f>
        <v>5.6845361357232234</v>
      </c>
      <c r="J565" s="172">
        <f ca="1">C565*'Allocation - Base'!$H$6+D565*'Allocation - Base'!$H$7+E565*'Allocation - Base'!$H$8+F565*'Allocation - Base'!$H$9+G565*'Allocation - Base'!$H$10+H565*'Allocation - Base'!$H$11+I565*'Allocation - Base'!$H$12</f>
        <v>4.5144744316246648</v>
      </c>
      <c r="K565" s="172">
        <f t="shared" ca="1" si="25"/>
        <v>0</v>
      </c>
      <c r="L565" s="172">
        <f t="shared" ca="1" si="26"/>
        <v>4.4144744316246651</v>
      </c>
      <c r="M565" s="172">
        <f t="shared" ca="1" si="27"/>
        <v>4.4144744316246651</v>
      </c>
      <c r="N565" s="172"/>
    </row>
    <row r="566" spans="2:14" x14ac:dyDescent="0.25">
      <c r="B566" s="164">
        <v>534</v>
      </c>
      <c r="C566" s="172">
        <f ca="1">'Data (DefiLlama)'!$H$7*100+_xlfn.NORM.S.INV(RAND())*'Data (DefiLlama)'!$K$7*$C$6</f>
        <v>4.4091958760620757</v>
      </c>
      <c r="D566" s="172">
        <f ca="1">'Data (DefiLlama)'!$H$8*100+_xlfn.NORM.S.INV(RAND())*'Data (DefiLlama)'!$K$8*$C$6</f>
        <v>5.5865781788103206</v>
      </c>
      <c r="E566" s="172">
        <f ca="1">'Data (DefiLlama)'!$H$9*100+_xlfn.NORM.S.INV(RAND())*'Data (DefiLlama)'!$K$9*$C$6</f>
        <v>4.1489565566132427</v>
      </c>
      <c r="F566" s="172">
        <f ca="1">'Data (DefiLlama)'!$H$10*100+_xlfn.NORM.S.INV(RAND())*'Data (DefiLlama)'!$K$10*$C$6</f>
        <v>3.0373396927660634</v>
      </c>
      <c r="G566" s="172">
        <f ca="1">'Data (DefiLlama)'!$H$11*100+_xlfn.NORM.S.INV(RAND())*'Data (DefiLlama)'!$K$11*$C$6</f>
        <v>4.9022100385212188E-2</v>
      </c>
      <c r="H566" s="172">
        <f ca="1">'Data (DefiLlama)'!$H$12*100+_xlfn.NORM.S.INV(RAND())*'Data (DefiLlama)'!$K$12*$C$6</f>
        <v>4.91960137193918</v>
      </c>
      <c r="I566" s="175">
        <f ca="1">'Data (DefiLlama)'!$H$13*100+_xlfn.NORM.S.INV(RAND())*'Data (DefiLlama)'!$K$13*$C$6</f>
        <v>5.4747396877897208</v>
      </c>
      <c r="J566" s="172">
        <f ca="1">C566*'Allocation - Base'!$H$6+D566*'Allocation - Base'!$H$7+E566*'Allocation - Base'!$H$8+F566*'Allocation - Base'!$H$9+G566*'Allocation - Base'!$H$10+H566*'Allocation - Base'!$H$11+I566*'Allocation - Base'!$H$12</f>
        <v>4.4970337574846511</v>
      </c>
      <c r="K566" s="172">
        <f t="shared" ca="1" si="25"/>
        <v>0</v>
      </c>
      <c r="L566" s="172">
        <f t="shared" ca="1" si="26"/>
        <v>4.3970337574846514</v>
      </c>
      <c r="M566" s="172">
        <f t="shared" ca="1" si="27"/>
        <v>4.3970337574846514</v>
      </c>
      <c r="N566" s="172"/>
    </row>
    <row r="567" spans="2:14" x14ac:dyDescent="0.25">
      <c r="B567" s="164">
        <v>535</v>
      </c>
      <c r="C567" s="172">
        <f ca="1">'Data (DefiLlama)'!$H$7*100+_xlfn.NORM.S.INV(RAND())*'Data (DefiLlama)'!$K$7*$C$6</f>
        <v>4.2627322415188242</v>
      </c>
      <c r="D567" s="172">
        <f ca="1">'Data (DefiLlama)'!$H$8*100+_xlfn.NORM.S.INV(RAND())*'Data (DefiLlama)'!$K$8*$C$6</f>
        <v>4.5621204896465484</v>
      </c>
      <c r="E567" s="172">
        <f ca="1">'Data (DefiLlama)'!$H$9*100+_xlfn.NORM.S.INV(RAND())*'Data (DefiLlama)'!$K$9*$C$6</f>
        <v>4.514920604649463</v>
      </c>
      <c r="F567" s="172">
        <f ca="1">'Data (DefiLlama)'!$H$10*100+_xlfn.NORM.S.INV(RAND())*'Data (DefiLlama)'!$K$10*$C$6</f>
        <v>3.7775630925079065</v>
      </c>
      <c r="G567" s="172">
        <f ca="1">'Data (DefiLlama)'!$H$11*100+_xlfn.NORM.S.INV(RAND())*'Data (DefiLlama)'!$K$11*$C$6</f>
        <v>0.24582785677155528</v>
      </c>
      <c r="H567" s="172">
        <f ca="1">'Data (DefiLlama)'!$H$12*100+_xlfn.NORM.S.INV(RAND())*'Data (DefiLlama)'!$K$12*$C$6</f>
        <v>5.5745814094836872</v>
      </c>
      <c r="I567" s="175">
        <f ca="1">'Data (DefiLlama)'!$H$13*100+_xlfn.NORM.S.INV(RAND())*'Data (DefiLlama)'!$K$13*$C$6</f>
        <v>4.8788266001241665</v>
      </c>
      <c r="J567" s="172">
        <f ca="1">C567*'Allocation - Base'!$H$6+D567*'Allocation - Base'!$H$7+E567*'Allocation - Base'!$H$8+F567*'Allocation - Base'!$H$9+G567*'Allocation - Base'!$H$10+H567*'Allocation - Base'!$H$11+I567*'Allocation - Base'!$H$12</f>
        <v>4.3965585502907807</v>
      </c>
      <c r="K567" s="172">
        <f t="shared" ca="1" si="25"/>
        <v>0</v>
      </c>
      <c r="L567" s="172">
        <f t="shared" ca="1" si="26"/>
        <v>4.296558550290781</v>
      </c>
      <c r="M567" s="172">
        <f t="shared" ca="1" si="27"/>
        <v>4.296558550290781</v>
      </c>
      <c r="N567" s="172"/>
    </row>
    <row r="568" spans="2:14" x14ac:dyDescent="0.25">
      <c r="B568" s="164">
        <v>536</v>
      </c>
      <c r="C568" s="172">
        <f ca="1">'Data (DefiLlama)'!$H$7*100+_xlfn.NORM.S.INV(RAND())*'Data (DefiLlama)'!$K$7*$C$6</f>
        <v>3.9817290429910357</v>
      </c>
      <c r="D568" s="172">
        <f ca="1">'Data (DefiLlama)'!$H$8*100+_xlfn.NORM.S.INV(RAND())*'Data (DefiLlama)'!$K$8*$C$6</f>
        <v>5.4336563226335102</v>
      </c>
      <c r="E568" s="172">
        <f ca="1">'Data (DefiLlama)'!$H$9*100+_xlfn.NORM.S.INV(RAND())*'Data (DefiLlama)'!$K$9*$C$6</f>
        <v>5.3960206581479184</v>
      </c>
      <c r="F568" s="172">
        <f ca="1">'Data (DefiLlama)'!$H$10*100+_xlfn.NORM.S.INV(RAND())*'Data (DefiLlama)'!$K$10*$C$6</f>
        <v>3.3735977899718907</v>
      </c>
      <c r="G568" s="172">
        <f ca="1">'Data (DefiLlama)'!$H$11*100+_xlfn.NORM.S.INV(RAND())*'Data (DefiLlama)'!$K$11*$C$6</f>
        <v>0.38770217664341861</v>
      </c>
      <c r="H568" s="172">
        <f ca="1">'Data (DefiLlama)'!$H$12*100+_xlfn.NORM.S.INV(RAND())*'Data (DefiLlama)'!$K$12*$C$6</f>
        <v>5.4368866133762568</v>
      </c>
      <c r="I568" s="175">
        <f ca="1">'Data (DefiLlama)'!$H$13*100+_xlfn.NORM.S.INV(RAND())*'Data (DefiLlama)'!$K$13*$C$6</f>
        <v>6.4877534452544365</v>
      </c>
      <c r="J568" s="172">
        <f ca="1">C568*'Allocation - Base'!$H$6+D568*'Allocation - Base'!$H$7+E568*'Allocation - Base'!$H$8+F568*'Allocation - Base'!$H$9+G568*'Allocation - Base'!$H$10+H568*'Allocation - Base'!$H$11+I568*'Allocation - Base'!$H$12</f>
        <v>4.7368560589312771</v>
      </c>
      <c r="K568" s="172">
        <f t="shared" ca="1" si="25"/>
        <v>0</v>
      </c>
      <c r="L568" s="172">
        <f t="shared" ca="1" si="26"/>
        <v>4.6368560589312775</v>
      </c>
      <c r="M568" s="172">
        <f t="shared" ca="1" si="27"/>
        <v>4.6368560589312775</v>
      </c>
      <c r="N568" s="172"/>
    </row>
    <row r="569" spans="2:14" x14ac:dyDescent="0.25">
      <c r="B569" s="164">
        <v>537</v>
      </c>
      <c r="C569" s="172">
        <f ca="1">'Data (DefiLlama)'!$H$7*100+_xlfn.NORM.S.INV(RAND())*'Data (DefiLlama)'!$K$7*$C$6</f>
        <v>4.4192462369185446</v>
      </c>
      <c r="D569" s="172">
        <f ca="1">'Data (DefiLlama)'!$H$8*100+_xlfn.NORM.S.INV(RAND())*'Data (DefiLlama)'!$K$8*$C$6</f>
        <v>4.6919908142035922</v>
      </c>
      <c r="E569" s="172">
        <f ca="1">'Data (DefiLlama)'!$H$9*100+_xlfn.NORM.S.INV(RAND())*'Data (DefiLlama)'!$K$9*$C$6</f>
        <v>4.2390930644603007</v>
      </c>
      <c r="F569" s="172">
        <f ca="1">'Data (DefiLlama)'!$H$10*100+_xlfn.NORM.S.INV(RAND())*'Data (DefiLlama)'!$K$10*$C$6</f>
        <v>2.8878409798199494</v>
      </c>
      <c r="G569" s="172">
        <f ca="1">'Data (DefiLlama)'!$H$11*100+_xlfn.NORM.S.INV(RAND())*'Data (DefiLlama)'!$K$11*$C$6</f>
        <v>-0.47715984658583771</v>
      </c>
      <c r="H569" s="172">
        <f ca="1">'Data (DefiLlama)'!$H$12*100+_xlfn.NORM.S.INV(RAND())*'Data (DefiLlama)'!$K$12*$C$6</f>
        <v>4.849545173129469</v>
      </c>
      <c r="I569" s="175">
        <f ca="1">'Data (DefiLlama)'!$H$13*100+_xlfn.NORM.S.INV(RAND())*'Data (DefiLlama)'!$K$13*$C$6</f>
        <v>6.3241683247623115</v>
      </c>
      <c r="J569" s="172">
        <f ca="1">C569*'Allocation - Base'!$H$6+D569*'Allocation - Base'!$H$7+E569*'Allocation - Base'!$H$8+F569*'Allocation - Base'!$H$9+G569*'Allocation - Base'!$H$10+H569*'Allocation - Base'!$H$11+I569*'Allocation - Base'!$H$12</f>
        <v>4.2621186243816647</v>
      </c>
      <c r="K569" s="172">
        <f t="shared" ca="1" si="25"/>
        <v>0</v>
      </c>
      <c r="L569" s="172">
        <f t="shared" ca="1" si="26"/>
        <v>4.162118624381665</v>
      </c>
      <c r="M569" s="172">
        <f t="shared" ca="1" si="27"/>
        <v>4.162118624381665</v>
      </c>
      <c r="N569" s="172"/>
    </row>
    <row r="570" spans="2:14" x14ac:dyDescent="0.25">
      <c r="B570" s="164">
        <v>538</v>
      </c>
      <c r="C570" s="172">
        <f ca="1">'Data (DefiLlama)'!$H$7*100+_xlfn.NORM.S.INV(RAND())*'Data (DefiLlama)'!$K$7*$C$6</f>
        <v>4.1973109914473632</v>
      </c>
      <c r="D570" s="172">
        <f ca="1">'Data (DefiLlama)'!$H$8*100+_xlfn.NORM.S.INV(RAND())*'Data (DefiLlama)'!$K$8*$C$6</f>
        <v>4.0476211530349433</v>
      </c>
      <c r="E570" s="172">
        <f ca="1">'Data (DefiLlama)'!$H$9*100+_xlfn.NORM.S.INV(RAND())*'Data (DefiLlama)'!$K$9*$C$6</f>
        <v>3.7590735542061418</v>
      </c>
      <c r="F570" s="172">
        <f ca="1">'Data (DefiLlama)'!$H$10*100+_xlfn.NORM.S.INV(RAND())*'Data (DefiLlama)'!$K$10*$C$6</f>
        <v>3.4898071066893386</v>
      </c>
      <c r="G570" s="172">
        <f ca="1">'Data (DefiLlama)'!$H$11*100+_xlfn.NORM.S.INV(RAND())*'Data (DefiLlama)'!$K$11*$C$6</f>
        <v>-0.21463982657749758</v>
      </c>
      <c r="H570" s="172">
        <f ca="1">'Data (DefiLlama)'!$H$12*100+_xlfn.NORM.S.INV(RAND())*'Data (DefiLlama)'!$K$12*$C$6</f>
        <v>5.8350700106742375</v>
      </c>
      <c r="I570" s="175">
        <f ca="1">'Data (DefiLlama)'!$H$13*100+_xlfn.NORM.S.INV(RAND())*'Data (DefiLlama)'!$K$13*$C$6</f>
        <v>5.1498472836784641</v>
      </c>
      <c r="J570" s="172">
        <f ca="1">C570*'Allocation - Base'!$H$6+D570*'Allocation - Base'!$H$7+E570*'Allocation - Base'!$H$8+F570*'Allocation - Base'!$H$9+G570*'Allocation - Base'!$H$10+H570*'Allocation - Base'!$H$11+I570*'Allocation - Base'!$H$12</f>
        <v>4.0753954845167408</v>
      </c>
      <c r="K570" s="172">
        <f t="shared" ca="1" si="25"/>
        <v>0</v>
      </c>
      <c r="L570" s="172">
        <f t="shared" ca="1" si="26"/>
        <v>3.9753954845167407</v>
      </c>
      <c r="M570" s="172">
        <f t="shared" ca="1" si="27"/>
        <v>3.9753954845167407</v>
      </c>
      <c r="N570" s="172"/>
    </row>
    <row r="571" spans="2:14" x14ac:dyDescent="0.25">
      <c r="B571" s="164">
        <v>539</v>
      </c>
      <c r="C571" s="172">
        <f ca="1">'Data (DefiLlama)'!$H$7*100+_xlfn.NORM.S.INV(RAND())*'Data (DefiLlama)'!$K$7*$C$6</f>
        <v>4.1413008396793707</v>
      </c>
      <c r="D571" s="172">
        <f ca="1">'Data (DefiLlama)'!$H$8*100+_xlfn.NORM.S.INV(RAND())*'Data (DefiLlama)'!$K$8*$C$6</f>
        <v>4.3699426857089012</v>
      </c>
      <c r="E571" s="172">
        <f ca="1">'Data (DefiLlama)'!$H$9*100+_xlfn.NORM.S.INV(RAND())*'Data (DefiLlama)'!$K$9*$C$6</f>
        <v>4.9599992165393534</v>
      </c>
      <c r="F571" s="172">
        <f ca="1">'Data (DefiLlama)'!$H$10*100+_xlfn.NORM.S.INV(RAND())*'Data (DefiLlama)'!$K$10*$C$6</f>
        <v>4.384224778682718</v>
      </c>
      <c r="G571" s="172">
        <f ca="1">'Data (DefiLlama)'!$H$11*100+_xlfn.NORM.S.INV(RAND())*'Data (DefiLlama)'!$K$11*$C$6</f>
        <v>0.46304627531581388</v>
      </c>
      <c r="H571" s="172">
        <f ca="1">'Data (DefiLlama)'!$H$12*100+_xlfn.NORM.S.INV(RAND())*'Data (DefiLlama)'!$K$12*$C$6</f>
        <v>4.0775308320502104</v>
      </c>
      <c r="I571" s="175">
        <f ca="1">'Data (DefiLlama)'!$H$13*100+_xlfn.NORM.S.INV(RAND())*'Data (DefiLlama)'!$K$13*$C$6</f>
        <v>4.9256094839747382</v>
      </c>
      <c r="J571" s="172">
        <f ca="1">C571*'Allocation - Base'!$H$6+D571*'Allocation - Base'!$H$7+E571*'Allocation - Base'!$H$8+F571*'Allocation - Base'!$H$9+G571*'Allocation - Base'!$H$10+H571*'Allocation - Base'!$H$11+I571*'Allocation - Base'!$H$12</f>
        <v>4.2096576660391971</v>
      </c>
      <c r="K571" s="172">
        <f t="shared" ca="1" si="25"/>
        <v>8.3518434888398847</v>
      </c>
      <c r="L571" s="172">
        <f t="shared" ca="1" si="26"/>
        <v>-4.2421858228006872</v>
      </c>
      <c r="M571" s="172">
        <f t="shared" ca="1" si="27"/>
        <v>4.1096576660391975</v>
      </c>
      <c r="N571" s="172"/>
    </row>
    <row r="572" spans="2:14" x14ac:dyDescent="0.25">
      <c r="B572" s="164">
        <v>540</v>
      </c>
      <c r="C572" s="172">
        <f ca="1">'Data (DefiLlama)'!$H$7*100+_xlfn.NORM.S.INV(RAND())*'Data (DefiLlama)'!$K$7*$C$6</f>
        <v>4.4173091543315897</v>
      </c>
      <c r="D572" s="172">
        <f ca="1">'Data (DefiLlama)'!$H$8*100+_xlfn.NORM.S.INV(RAND())*'Data (DefiLlama)'!$K$8*$C$6</f>
        <v>6.3146785798777234</v>
      </c>
      <c r="E572" s="172">
        <f ca="1">'Data (DefiLlama)'!$H$9*100+_xlfn.NORM.S.INV(RAND())*'Data (DefiLlama)'!$K$9*$C$6</f>
        <v>3.8397687098967594</v>
      </c>
      <c r="F572" s="172">
        <f ca="1">'Data (DefiLlama)'!$H$10*100+_xlfn.NORM.S.INV(RAND())*'Data (DefiLlama)'!$K$10*$C$6</f>
        <v>3.4806842571089254</v>
      </c>
      <c r="G572" s="172">
        <f ca="1">'Data (DefiLlama)'!$H$11*100+_xlfn.NORM.S.INV(RAND())*'Data (DefiLlama)'!$K$11*$C$6</f>
        <v>-0.25913218590452408</v>
      </c>
      <c r="H572" s="172">
        <f ca="1">'Data (DefiLlama)'!$H$12*100+_xlfn.NORM.S.INV(RAND())*'Data (DefiLlama)'!$K$12*$C$6</f>
        <v>5.1506582431974319</v>
      </c>
      <c r="I572" s="175">
        <f ca="1">'Data (DefiLlama)'!$H$13*100+_xlfn.NORM.S.INV(RAND())*'Data (DefiLlama)'!$K$13*$C$6</f>
        <v>7.1655986346340832</v>
      </c>
      <c r="J572" s="172">
        <f ca="1">C572*'Allocation - Base'!$H$6+D572*'Allocation - Base'!$H$7+E572*'Allocation - Base'!$H$8+F572*'Allocation - Base'!$H$9+G572*'Allocation - Base'!$H$10+H572*'Allocation - Base'!$H$11+I572*'Allocation - Base'!$H$12</f>
        <v>4.6234466959274858</v>
      </c>
      <c r="K572" s="172">
        <f t="shared" ca="1" si="25"/>
        <v>0</v>
      </c>
      <c r="L572" s="172">
        <f t="shared" ca="1" si="26"/>
        <v>4.5234466959274862</v>
      </c>
      <c r="M572" s="172">
        <f t="shared" ca="1" si="27"/>
        <v>4.5234466959274862</v>
      </c>
      <c r="N572" s="172"/>
    </row>
    <row r="573" spans="2:14" x14ac:dyDescent="0.25">
      <c r="B573" s="164">
        <v>541</v>
      </c>
      <c r="C573" s="172">
        <f ca="1">'Data (DefiLlama)'!$H$7*100+_xlfn.NORM.S.INV(RAND())*'Data (DefiLlama)'!$K$7*$C$6</f>
        <v>4.2650772716126086</v>
      </c>
      <c r="D573" s="172">
        <f ca="1">'Data (DefiLlama)'!$H$8*100+_xlfn.NORM.S.INV(RAND())*'Data (DefiLlama)'!$K$8*$C$6</f>
        <v>5.001753602854861</v>
      </c>
      <c r="E573" s="172">
        <f ca="1">'Data (DefiLlama)'!$H$9*100+_xlfn.NORM.S.INV(RAND())*'Data (DefiLlama)'!$K$9*$C$6</f>
        <v>4.8083167906223672</v>
      </c>
      <c r="F573" s="172">
        <f ca="1">'Data (DefiLlama)'!$H$10*100+_xlfn.NORM.S.INV(RAND())*'Data (DefiLlama)'!$K$10*$C$6</f>
        <v>3.4014521658016923</v>
      </c>
      <c r="G573" s="172">
        <f ca="1">'Data (DefiLlama)'!$H$11*100+_xlfn.NORM.S.INV(RAND())*'Data (DefiLlama)'!$K$11*$C$6</f>
        <v>-0.10567383240109003</v>
      </c>
      <c r="H573" s="172">
        <f ca="1">'Data (DefiLlama)'!$H$12*100+_xlfn.NORM.S.INV(RAND())*'Data (DefiLlama)'!$K$12*$C$6</f>
        <v>5.4569288471139785</v>
      </c>
      <c r="I573" s="175">
        <f ca="1">'Data (DefiLlama)'!$H$13*100+_xlfn.NORM.S.INV(RAND())*'Data (DefiLlama)'!$K$13*$C$6</f>
        <v>4.8500764940967258</v>
      </c>
      <c r="J573" s="172">
        <f ca="1">C573*'Allocation - Base'!$H$6+D573*'Allocation - Base'!$H$7+E573*'Allocation - Base'!$H$8+F573*'Allocation - Base'!$H$9+G573*'Allocation - Base'!$H$10+H573*'Allocation - Base'!$H$11+I573*'Allocation - Base'!$H$12</f>
        <v>4.5452964153001316</v>
      </c>
      <c r="K573" s="172">
        <f t="shared" ca="1" si="25"/>
        <v>0</v>
      </c>
      <c r="L573" s="172">
        <f t="shared" ca="1" si="26"/>
        <v>4.445296415300132</v>
      </c>
      <c r="M573" s="172">
        <f t="shared" ca="1" si="27"/>
        <v>4.445296415300132</v>
      </c>
      <c r="N573" s="172"/>
    </row>
    <row r="574" spans="2:14" x14ac:dyDescent="0.25">
      <c r="B574" s="164">
        <v>542</v>
      </c>
      <c r="C574" s="172">
        <f ca="1">'Data (DefiLlama)'!$H$7*100+_xlfn.NORM.S.INV(RAND())*'Data (DefiLlama)'!$K$7*$C$6</f>
        <v>4.0873292938632497</v>
      </c>
      <c r="D574" s="172">
        <f ca="1">'Data (DefiLlama)'!$H$8*100+_xlfn.NORM.S.INV(RAND())*'Data (DefiLlama)'!$K$8*$C$6</f>
        <v>3.8955692450012522</v>
      </c>
      <c r="E574" s="172">
        <f ca="1">'Data (DefiLlama)'!$H$9*100+_xlfn.NORM.S.INV(RAND())*'Data (DefiLlama)'!$K$9*$C$6</f>
        <v>3.4185943159058434</v>
      </c>
      <c r="F574" s="172">
        <f ca="1">'Data (DefiLlama)'!$H$10*100+_xlfn.NORM.S.INV(RAND())*'Data (DefiLlama)'!$K$10*$C$6</f>
        <v>2.9484182039338682</v>
      </c>
      <c r="G574" s="172">
        <f ca="1">'Data (DefiLlama)'!$H$11*100+_xlfn.NORM.S.INV(RAND())*'Data (DefiLlama)'!$K$11*$C$6</f>
        <v>0.21719475647071132</v>
      </c>
      <c r="H574" s="172">
        <f ca="1">'Data (DefiLlama)'!$H$12*100+_xlfn.NORM.S.INV(RAND())*'Data (DefiLlama)'!$K$12*$C$6</f>
        <v>4.46646977637762</v>
      </c>
      <c r="I574" s="175">
        <f ca="1">'Data (DefiLlama)'!$H$13*100+_xlfn.NORM.S.INV(RAND())*'Data (DefiLlama)'!$K$13*$C$6</f>
        <v>6.2789350961425079</v>
      </c>
      <c r="J574" s="172">
        <f ca="1">C574*'Allocation - Base'!$H$6+D574*'Allocation - Base'!$H$7+E574*'Allocation - Base'!$H$8+F574*'Allocation - Base'!$H$9+G574*'Allocation - Base'!$H$10+H574*'Allocation - Base'!$H$11+I574*'Allocation - Base'!$H$12</f>
        <v>3.7355698826659274</v>
      </c>
      <c r="K574" s="172">
        <f t="shared" ca="1" si="25"/>
        <v>0</v>
      </c>
      <c r="L574" s="172">
        <f t="shared" ca="1" si="26"/>
        <v>3.6355698826659273</v>
      </c>
      <c r="M574" s="172">
        <f t="shared" ca="1" si="27"/>
        <v>3.6355698826659273</v>
      </c>
      <c r="N574" s="172"/>
    </row>
    <row r="575" spans="2:14" x14ac:dyDescent="0.25">
      <c r="B575" s="164">
        <v>543</v>
      </c>
      <c r="C575" s="172">
        <f ca="1">'Data (DefiLlama)'!$H$7*100+_xlfn.NORM.S.INV(RAND())*'Data (DefiLlama)'!$K$7*$C$6</f>
        <v>4.1967820658839621</v>
      </c>
      <c r="D575" s="172">
        <f ca="1">'Data (DefiLlama)'!$H$8*100+_xlfn.NORM.S.INV(RAND())*'Data (DefiLlama)'!$K$8*$C$6</f>
        <v>3.3405045811431719</v>
      </c>
      <c r="E575" s="172">
        <f ca="1">'Data (DefiLlama)'!$H$9*100+_xlfn.NORM.S.INV(RAND())*'Data (DefiLlama)'!$K$9*$C$6</f>
        <v>3.7903719699919702</v>
      </c>
      <c r="F575" s="172">
        <f ca="1">'Data (DefiLlama)'!$H$10*100+_xlfn.NORM.S.INV(RAND())*'Data (DefiLlama)'!$K$10*$C$6</f>
        <v>2.8549769692541247</v>
      </c>
      <c r="G575" s="172">
        <f ca="1">'Data (DefiLlama)'!$H$11*100+_xlfn.NORM.S.INV(RAND())*'Data (DefiLlama)'!$K$11*$C$6</f>
        <v>-2.6969374268130115E-3</v>
      </c>
      <c r="H575" s="172">
        <f ca="1">'Data (DefiLlama)'!$H$12*100+_xlfn.NORM.S.INV(RAND())*'Data (DefiLlama)'!$K$12*$C$6</f>
        <v>3.716447694948608</v>
      </c>
      <c r="I575" s="175">
        <f ca="1">'Data (DefiLlama)'!$H$13*100+_xlfn.NORM.S.INV(RAND())*'Data (DefiLlama)'!$K$13*$C$6</f>
        <v>6.7845063519534197</v>
      </c>
      <c r="J575" s="172">
        <f ca="1">C575*'Allocation - Base'!$H$6+D575*'Allocation - Base'!$H$7+E575*'Allocation - Base'!$H$8+F575*'Allocation - Base'!$H$9+G575*'Allocation - Base'!$H$10+H575*'Allocation - Base'!$H$11+I575*'Allocation - Base'!$H$12</f>
        <v>3.5990860649199243</v>
      </c>
      <c r="K575" s="172">
        <f t="shared" ca="1" si="25"/>
        <v>0</v>
      </c>
      <c r="L575" s="172">
        <f t="shared" ca="1" si="26"/>
        <v>3.4990860649199242</v>
      </c>
      <c r="M575" s="172">
        <f t="shared" ca="1" si="27"/>
        <v>3.4990860649199242</v>
      </c>
      <c r="N575" s="172"/>
    </row>
    <row r="576" spans="2:14" x14ac:dyDescent="0.25">
      <c r="B576" s="164">
        <v>544</v>
      </c>
      <c r="C576" s="172">
        <f ca="1">'Data (DefiLlama)'!$H$7*100+_xlfn.NORM.S.INV(RAND())*'Data (DefiLlama)'!$K$7*$C$6</f>
        <v>4.1131697991884559</v>
      </c>
      <c r="D576" s="172">
        <f ca="1">'Data (DefiLlama)'!$H$8*100+_xlfn.NORM.S.INV(RAND())*'Data (DefiLlama)'!$K$8*$C$6</f>
        <v>4.7905015609968276</v>
      </c>
      <c r="E576" s="172">
        <f ca="1">'Data (DefiLlama)'!$H$9*100+_xlfn.NORM.S.INV(RAND())*'Data (DefiLlama)'!$K$9*$C$6</f>
        <v>4.3733462841234232</v>
      </c>
      <c r="F576" s="172">
        <f ca="1">'Data (DefiLlama)'!$H$10*100+_xlfn.NORM.S.INV(RAND())*'Data (DefiLlama)'!$K$10*$C$6</f>
        <v>4.5419125524777773</v>
      </c>
      <c r="G576" s="172">
        <f ca="1">'Data (DefiLlama)'!$H$11*100+_xlfn.NORM.S.INV(RAND())*'Data (DefiLlama)'!$K$11*$C$6</f>
        <v>0.20474644626672639</v>
      </c>
      <c r="H576" s="172">
        <f ca="1">'Data (DefiLlama)'!$H$12*100+_xlfn.NORM.S.INV(RAND())*'Data (DefiLlama)'!$K$12*$C$6</f>
        <v>5.7269427445330638</v>
      </c>
      <c r="I576" s="175">
        <f ca="1">'Data (DefiLlama)'!$H$13*100+_xlfn.NORM.S.INV(RAND())*'Data (DefiLlama)'!$K$13*$C$6</f>
        <v>3.945958044805832</v>
      </c>
      <c r="J576" s="172">
        <f ca="1">C576*'Allocation - Base'!$H$6+D576*'Allocation - Base'!$H$7+E576*'Allocation - Base'!$H$8+F576*'Allocation - Base'!$H$9+G576*'Allocation - Base'!$H$10+H576*'Allocation - Base'!$H$11+I576*'Allocation - Base'!$H$12</f>
        <v>4.3941916350298955</v>
      </c>
      <c r="K576" s="172">
        <f t="shared" ca="1" si="25"/>
        <v>7.7091871925110027</v>
      </c>
      <c r="L576" s="172">
        <f t="shared" ca="1" si="26"/>
        <v>-3.4149955574811068</v>
      </c>
      <c r="M576" s="172">
        <f t="shared" ca="1" si="27"/>
        <v>4.2941916350298959</v>
      </c>
      <c r="N576" s="172"/>
    </row>
    <row r="577" spans="2:14" x14ac:dyDescent="0.25">
      <c r="B577" s="164">
        <v>545</v>
      </c>
      <c r="C577" s="172">
        <f ca="1">'Data (DefiLlama)'!$H$7*100+_xlfn.NORM.S.INV(RAND())*'Data (DefiLlama)'!$K$7*$C$6</f>
        <v>4.2233185605249197</v>
      </c>
      <c r="D577" s="172">
        <f ca="1">'Data (DefiLlama)'!$H$8*100+_xlfn.NORM.S.INV(RAND())*'Data (DefiLlama)'!$K$8*$C$6</f>
        <v>4.1032107998108112</v>
      </c>
      <c r="E577" s="172">
        <f ca="1">'Data (DefiLlama)'!$H$9*100+_xlfn.NORM.S.INV(RAND())*'Data (DefiLlama)'!$K$9*$C$6</f>
        <v>5.1835398177790228</v>
      </c>
      <c r="F577" s="172">
        <f ca="1">'Data (DefiLlama)'!$H$10*100+_xlfn.NORM.S.INV(RAND())*'Data (DefiLlama)'!$K$10*$C$6</f>
        <v>3.3273729165683319</v>
      </c>
      <c r="G577" s="172">
        <f ca="1">'Data (DefiLlama)'!$H$11*100+_xlfn.NORM.S.INV(RAND())*'Data (DefiLlama)'!$K$11*$C$6</f>
        <v>0.22367229689983584</v>
      </c>
      <c r="H577" s="172">
        <f ca="1">'Data (DefiLlama)'!$H$12*100+_xlfn.NORM.S.INV(RAND())*'Data (DefiLlama)'!$K$12*$C$6</f>
        <v>4.5233195075941843</v>
      </c>
      <c r="I577" s="175">
        <f ca="1">'Data (DefiLlama)'!$H$13*100+_xlfn.NORM.S.INV(RAND())*'Data (DefiLlama)'!$K$13*$C$6</f>
        <v>5.7562183427706746</v>
      </c>
      <c r="J577" s="172">
        <f ca="1">C577*'Allocation - Base'!$H$6+D577*'Allocation - Base'!$H$7+E577*'Allocation - Base'!$H$8+F577*'Allocation - Base'!$H$9+G577*'Allocation - Base'!$H$10+H577*'Allocation - Base'!$H$11+I577*'Allocation - Base'!$H$12</f>
        <v>4.278364763539054</v>
      </c>
      <c r="K577" s="172">
        <f t="shared" ca="1" si="25"/>
        <v>0</v>
      </c>
      <c r="L577" s="172">
        <f t="shared" ca="1" si="26"/>
        <v>4.1783647635390544</v>
      </c>
      <c r="M577" s="172">
        <f t="shared" ca="1" si="27"/>
        <v>4.1783647635390544</v>
      </c>
      <c r="N577" s="172"/>
    </row>
    <row r="578" spans="2:14" x14ac:dyDescent="0.25">
      <c r="B578" s="164">
        <v>546</v>
      </c>
      <c r="C578" s="172">
        <f ca="1">'Data (DefiLlama)'!$H$7*100+_xlfn.NORM.S.INV(RAND())*'Data (DefiLlama)'!$K$7*$C$6</f>
        <v>4.284715636046502</v>
      </c>
      <c r="D578" s="172">
        <f ca="1">'Data (DefiLlama)'!$H$8*100+_xlfn.NORM.S.INV(RAND())*'Data (DefiLlama)'!$K$8*$C$6</f>
        <v>5.4147682152094418</v>
      </c>
      <c r="E578" s="172">
        <f ca="1">'Data (DefiLlama)'!$H$9*100+_xlfn.NORM.S.INV(RAND())*'Data (DefiLlama)'!$K$9*$C$6</f>
        <v>4.4961732632369991</v>
      </c>
      <c r="F578" s="172">
        <f ca="1">'Data (DefiLlama)'!$H$10*100+_xlfn.NORM.S.INV(RAND())*'Data (DefiLlama)'!$K$10*$C$6</f>
        <v>4.4653272438856266</v>
      </c>
      <c r="G578" s="172">
        <f ca="1">'Data (DefiLlama)'!$H$11*100+_xlfn.NORM.S.INV(RAND())*'Data (DefiLlama)'!$K$11*$C$6</f>
        <v>-0.25064295428629702</v>
      </c>
      <c r="H578" s="172">
        <f ca="1">'Data (DefiLlama)'!$H$12*100+_xlfn.NORM.S.INV(RAND())*'Data (DefiLlama)'!$K$12*$C$6</f>
        <v>5.2301268609947309</v>
      </c>
      <c r="I578" s="175">
        <f ca="1">'Data (DefiLlama)'!$H$13*100+_xlfn.NORM.S.INV(RAND())*'Data (DefiLlama)'!$K$13*$C$6</f>
        <v>5.1310922263958183</v>
      </c>
      <c r="J578" s="172">
        <f ca="1">C578*'Allocation - Base'!$H$6+D578*'Allocation - Base'!$H$7+E578*'Allocation - Base'!$H$8+F578*'Allocation - Base'!$H$9+G578*'Allocation - Base'!$H$10+H578*'Allocation - Base'!$H$11+I578*'Allocation - Base'!$H$12</f>
        <v>4.535136941860455</v>
      </c>
      <c r="K578" s="172">
        <f t="shared" ca="1" si="25"/>
        <v>0</v>
      </c>
      <c r="L578" s="172">
        <f t="shared" ca="1" si="26"/>
        <v>4.4351369418604554</v>
      </c>
      <c r="M578" s="172">
        <f t="shared" ca="1" si="27"/>
        <v>4.4351369418604554</v>
      </c>
      <c r="N578" s="172"/>
    </row>
    <row r="579" spans="2:14" x14ac:dyDescent="0.25">
      <c r="B579" s="164">
        <v>547</v>
      </c>
      <c r="C579" s="172">
        <f ca="1">'Data (DefiLlama)'!$H$7*100+_xlfn.NORM.S.INV(RAND())*'Data (DefiLlama)'!$K$7*$C$6</f>
        <v>3.9015633574637554</v>
      </c>
      <c r="D579" s="172">
        <f ca="1">'Data (DefiLlama)'!$H$8*100+_xlfn.NORM.S.INV(RAND())*'Data (DefiLlama)'!$K$8*$C$6</f>
        <v>5.2054047837056299</v>
      </c>
      <c r="E579" s="172">
        <f ca="1">'Data (DefiLlama)'!$H$9*100+_xlfn.NORM.S.INV(RAND())*'Data (DefiLlama)'!$K$9*$C$6</f>
        <v>4.5025478441247424</v>
      </c>
      <c r="F579" s="172">
        <f ca="1">'Data (DefiLlama)'!$H$10*100+_xlfn.NORM.S.INV(RAND())*'Data (DefiLlama)'!$K$10*$C$6</f>
        <v>3.4778106107706197</v>
      </c>
      <c r="G579" s="172">
        <f ca="1">'Data (DefiLlama)'!$H$11*100+_xlfn.NORM.S.INV(RAND())*'Data (DefiLlama)'!$K$11*$C$6</f>
        <v>9.7480008335644727E-2</v>
      </c>
      <c r="H579" s="172">
        <f ca="1">'Data (DefiLlama)'!$H$12*100+_xlfn.NORM.S.INV(RAND())*'Data (DefiLlama)'!$K$12*$C$6</f>
        <v>4.2297043976133857</v>
      </c>
      <c r="I579" s="175">
        <f ca="1">'Data (DefiLlama)'!$H$13*100+_xlfn.NORM.S.INV(RAND())*'Data (DefiLlama)'!$K$13*$C$6</f>
        <v>7.5275873896868459</v>
      </c>
      <c r="J579" s="172">
        <f ca="1">C579*'Allocation - Base'!$H$6+D579*'Allocation - Base'!$H$7+E579*'Allocation - Base'!$H$8+F579*'Allocation - Base'!$H$9+G579*'Allocation - Base'!$H$10+H579*'Allocation - Base'!$H$11+I579*'Allocation - Base'!$H$12</f>
        <v>4.2367868242555096</v>
      </c>
      <c r="K579" s="172">
        <f t="shared" ca="1" si="25"/>
        <v>0</v>
      </c>
      <c r="L579" s="172">
        <f t="shared" ca="1" si="26"/>
        <v>4.1367868242555099</v>
      </c>
      <c r="M579" s="172">
        <f t="shared" ca="1" si="27"/>
        <v>4.1367868242555099</v>
      </c>
      <c r="N579" s="172"/>
    </row>
    <row r="580" spans="2:14" x14ac:dyDescent="0.25">
      <c r="B580" s="164">
        <v>548</v>
      </c>
      <c r="C580" s="172">
        <f ca="1">'Data (DefiLlama)'!$H$7*100+_xlfn.NORM.S.INV(RAND())*'Data (DefiLlama)'!$K$7*$C$6</f>
        <v>4.3387497662394727</v>
      </c>
      <c r="D580" s="172">
        <f ca="1">'Data (DefiLlama)'!$H$8*100+_xlfn.NORM.S.INV(RAND())*'Data (DefiLlama)'!$K$8*$C$6</f>
        <v>5.1525083347148932</v>
      </c>
      <c r="E580" s="172">
        <f ca="1">'Data (DefiLlama)'!$H$9*100+_xlfn.NORM.S.INV(RAND())*'Data (DefiLlama)'!$K$9*$C$6</f>
        <v>4.9169171651772361</v>
      </c>
      <c r="F580" s="172">
        <f ca="1">'Data (DefiLlama)'!$H$10*100+_xlfn.NORM.S.INV(RAND())*'Data (DefiLlama)'!$K$10*$C$6</f>
        <v>3.827402800402524</v>
      </c>
      <c r="G580" s="172">
        <f ca="1">'Data (DefiLlama)'!$H$11*100+_xlfn.NORM.S.INV(RAND())*'Data (DefiLlama)'!$K$11*$C$6</f>
        <v>-0.11571638267209818</v>
      </c>
      <c r="H580" s="172">
        <f ca="1">'Data (DefiLlama)'!$H$12*100+_xlfn.NORM.S.INV(RAND())*'Data (DefiLlama)'!$K$12*$C$6</f>
        <v>5.3804528496493553</v>
      </c>
      <c r="I580" s="175">
        <f ca="1">'Data (DefiLlama)'!$H$13*100+_xlfn.NORM.S.INV(RAND())*'Data (DefiLlama)'!$K$13*$C$6</f>
        <v>5.1512541934360394</v>
      </c>
      <c r="J580" s="172">
        <f ca="1">C580*'Allocation - Base'!$H$6+D580*'Allocation - Base'!$H$7+E580*'Allocation - Base'!$H$8+F580*'Allocation - Base'!$H$9+G580*'Allocation - Base'!$H$10+H580*'Allocation - Base'!$H$11+I580*'Allocation - Base'!$H$12</f>
        <v>4.6202634131586722</v>
      </c>
      <c r="K580" s="172">
        <f t="shared" ca="1" si="25"/>
        <v>0</v>
      </c>
      <c r="L580" s="172">
        <f t="shared" ca="1" si="26"/>
        <v>4.5202634131586725</v>
      </c>
      <c r="M580" s="172">
        <f t="shared" ca="1" si="27"/>
        <v>4.5202634131586725</v>
      </c>
      <c r="N580" s="172"/>
    </row>
    <row r="581" spans="2:14" x14ac:dyDescent="0.25">
      <c r="B581" s="164">
        <v>549</v>
      </c>
      <c r="C581" s="172">
        <f ca="1">'Data (DefiLlama)'!$H$7*100+_xlfn.NORM.S.INV(RAND())*'Data (DefiLlama)'!$K$7*$C$6</f>
        <v>4.0951678227064328</v>
      </c>
      <c r="D581" s="172">
        <f ca="1">'Data (DefiLlama)'!$H$8*100+_xlfn.NORM.S.INV(RAND())*'Data (DefiLlama)'!$K$8*$C$6</f>
        <v>4.6360788974851674</v>
      </c>
      <c r="E581" s="172">
        <f ca="1">'Data (DefiLlama)'!$H$9*100+_xlfn.NORM.S.INV(RAND())*'Data (DefiLlama)'!$K$9*$C$6</f>
        <v>3.7167014600823181</v>
      </c>
      <c r="F581" s="172">
        <f ca="1">'Data (DefiLlama)'!$H$10*100+_xlfn.NORM.S.INV(RAND())*'Data (DefiLlama)'!$K$10*$C$6</f>
        <v>2.4482304515597733</v>
      </c>
      <c r="G581" s="172">
        <f ca="1">'Data (DefiLlama)'!$H$11*100+_xlfn.NORM.S.INV(RAND())*'Data (DefiLlama)'!$K$11*$C$6</f>
        <v>0.2910513590845023</v>
      </c>
      <c r="H581" s="172">
        <f ca="1">'Data (DefiLlama)'!$H$12*100+_xlfn.NORM.S.INV(RAND())*'Data (DefiLlama)'!$K$12*$C$6</f>
        <v>4.8621352779933549</v>
      </c>
      <c r="I581" s="175">
        <f ca="1">'Data (DefiLlama)'!$H$13*100+_xlfn.NORM.S.INV(RAND())*'Data (DefiLlama)'!$K$13*$C$6</f>
        <v>5.5183612606297192</v>
      </c>
      <c r="J581" s="172">
        <f ca="1">C581*'Allocation - Base'!$H$6+D581*'Allocation - Base'!$H$7+E581*'Allocation - Base'!$H$8+F581*'Allocation - Base'!$H$9+G581*'Allocation - Base'!$H$10+H581*'Allocation - Base'!$H$11+I581*'Allocation - Base'!$H$12</f>
        <v>4.0606182958570294</v>
      </c>
      <c r="K581" s="172">
        <f t="shared" ca="1" si="25"/>
        <v>5.793929438154537</v>
      </c>
      <c r="L581" s="172">
        <f t="shared" ca="1" si="26"/>
        <v>-1.8333111422975077</v>
      </c>
      <c r="M581" s="172">
        <f t="shared" ca="1" si="27"/>
        <v>3.9606182958570293</v>
      </c>
      <c r="N581" s="172"/>
    </row>
    <row r="582" spans="2:14" x14ac:dyDescent="0.25">
      <c r="B582" s="164">
        <v>550</v>
      </c>
      <c r="C582" s="172">
        <f ca="1">'Data (DefiLlama)'!$H$7*100+_xlfn.NORM.S.INV(RAND())*'Data (DefiLlama)'!$K$7*$C$6</f>
        <v>4.0993646052648387</v>
      </c>
      <c r="D582" s="172">
        <f ca="1">'Data (DefiLlama)'!$H$8*100+_xlfn.NORM.S.INV(RAND())*'Data (DefiLlama)'!$K$8*$C$6</f>
        <v>5.6080184779111564</v>
      </c>
      <c r="E582" s="172">
        <f ca="1">'Data (DefiLlama)'!$H$9*100+_xlfn.NORM.S.INV(RAND())*'Data (DefiLlama)'!$K$9*$C$6</f>
        <v>4.7194221597197261</v>
      </c>
      <c r="F582" s="172">
        <f ca="1">'Data (DefiLlama)'!$H$10*100+_xlfn.NORM.S.INV(RAND())*'Data (DefiLlama)'!$K$10*$C$6</f>
        <v>3.4140973379944066</v>
      </c>
      <c r="G582" s="172">
        <f ca="1">'Data (DefiLlama)'!$H$11*100+_xlfn.NORM.S.INV(RAND())*'Data (DefiLlama)'!$K$11*$C$6</f>
        <v>8.7907455754127242E-2</v>
      </c>
      <c r="H582" s="172">
        <f ca="1">'Data (DefiLlama)'!$H$12*100+_xlfn.NORM.S.INV(RAND())*'Data (DefiLlama)'!$K$12*$C$6</f>
        <v>5.9656751351478903</v>
      </c>
      <c r="I582" s="175">
        <f ca="1">'Data (DefiLlama)'!$H$13*100+_xlfn.NORM.S.INV(RAND())*'Data (DefiLlama)'!$K$13*$C$6</f>
        <v>5.4222703826398355</v>
      </c>
      <c r="J582" s="172">
        <f ca="1">C582*'Allocation - Base'!$H$6+D582*'Allocation - Base'!$H$7+E582*'Allocation - Base'!$H$8+F582*'Allocation - Base'!$H$9+G582*'Allocation - Base'!$H$10+H582*'Allocation - Base'!$H$11+I582*'Allocation - Base'!$H$12</f>
        <v>4.7109161840470621</v>
      </c>
      <c r="K582" s="172">
        <f t="shared" ca="1" si="25"/>
        <v>0.21610690789104695</v>
      </c>
      <c r="L582" s="172">
        <f t="shared" ca="1" si="26"/>
        <v>4.3948092761560158</v>
      </c>
      <c r="M582" s="172">
        <f t="shared" ca="1" si="27"/>
        <v>4.6109161840470625</v>
      </c>
      <c r="N582" s="172"/>
    </row>
    <row r="583" spans="2:14" x14ac:dyDescent="0.25">
      <c r="B583" s="164">
        <v>551</v>
      </c>
      <c r="C583" s="172">
        <f ca="1">'Data (DefiLlama)'!$H$7*100+_xlfn.NORM.S.INV(RAND())*'Data (DefiLlama)'!$K$7*$C$6</f>
        <v>4.2956334879263363</v>
      </c>
      <c r="D583" s="172">
        <f ca="1">'Data (DefiLlama)'!$H$8*100+_xlfn.NORM.S.INV(RAND())*'Data (DefiLlama)'!$K$8*$C$6</f>
        <v>4.332595299748724</v>
      </c>
      <c r="E583" s="172">
        <f ca="1">'Data (DefiLlama)'!$H$9*100+_xlfn.NORM.S.INV(RAND())*'Data (DefiLlama)'!$K$9*$C$6</f>
        <v>3.9748581654222921</v>
      </c>
      <c r="F583" s="172">
        <f ca="1">'Data (DefiLlama)'!$H$10*100+_xlfn.NORM.S.INV(RAND())*'Data (DefiLlama)'!$K$10*$C$6</f>
        <v>4.0894326978822706</v>
      </c>
      <c r="G583" s="172">
        <f ca="1">'Data (DefiLlama)'!$H$11*100+_xlfn.NORM.S.INV(RAND())*'Data (DefiLlama)'!$K$11*$C$6</f>
        <v>-6.5659854813515883E-2</v>
      </c>
      <c r="H583" s="172">
        <f ca="1">'Data (DefiLlama)'!$H$12*100+_xlfn.NORM.S.INV(RAND())*'Data (DefiLlama)'!$K$12*$C$6</f>
        <v>3.9681980636936558</v>
      </c>
      <c r="I583" s="175">
        <f ca="1">'Data (DefiLlama)'!$H$13*100+_xlfn.NORM.S.INV(RAND())*'Data (DefiLlama)'!$K$13*$C$6</f>
        <v>5.0715228357927389</v>
      </c>
      <c r="J583" s="172">
        <f ca="1">C583*'Allocation - Base'!$H$6+D583*'Allocation - Base'!$H$7+E583*'Allocation - Base'!$H$8+F583*'Allocation - Base'!$H$9+G583*'Allocation - Base'!$H$10+H583*'Allocation - Base'!$H$11+I583*'Allocation - Base'!$H$12</f>
        <v>3.9575001294840271</v>
      </c>
      <c r="K583" s="172">
        <f t="shared" ca="1" si="25"/>
        <v>0</v>
      </c>
      <c r="L583" s="172">
        <f t="shared" ca="1" si="26"/>
        <v>3.857500129484027</v>
      </c>
      <c r="M583" s="172">
        <f t="shared" ca="1" si="27"/>
        <v>3.857500129484027</v>
      </c>
      <c r="N583" s="172"/>
    </row>
    <row r="584" spans="2:14" x14ac:dyDescent="0.25">
      <c r="B584" s="164">
        <v>552</v>
      </c>
      <c r="C584" s="172">
        <f ca="1">'Data (DefiLlama)'!$H$7*100+_xlfn.NORM.S.INV(RAND())*'Data (DefiLlama)'!$K$7*$C$6</f>
        <v>4.2475752759289902</v>
      </c>
      <c r="D584" s="172">
        <f ca="1">'Data (DefiLlama)'!$H$8*100+_xlfn.NORM.S.INV(RAND())*'Data (DefiLlama)'!$K$8*$C$6</f>
        <v>5.0284739643039078</v>
      </c>
      <c r="E584" s="172">
        <f ca="1">'Data (DefiLlama)'!$H$9*100+_xlfn.NORM.S.INV(RAND())*'Data (DefiLlama)'!$K$9*$C$6</f>
        <v>4.4516597350586125</v>
      </c>
      <c r="F584" s="172">
        <f ca="1">'Data (DefiLlama)'!$H$10*100+_xlfn.NORM.S.INV(RAND())*'Data (DefiLlama)'!$K$10*$C$6</f>
        <v>3.0288050592478775</v>
      </c>
      <c r="G584" s="172">
        <f ca="1">'Data (DefiLlama)'!$H$11*100+_xlfn.NORM.S.INV(RAND())*'Data (DefiLlama)'!$K$11*$C$6</f>
        <v>-9.7087161143621828E-2</v>
      </c>
      <c r="H584" s="172">
        <f ca="1">'Data (DefiLlama)'!$H$12*100+_xlfn.NORM.S.INV(RAND())*'Data (DefiLlama)'!$K$12*$C$6</f>
        <v>4.3962875013799518</v>
      </c>
      <c r="I584" s="175">
        <f ca="1">'Data (DefiLlama)'!$H$13*100+_xlfn.NORM.S.INV(RAND())*'Data (DefiLlama)'!$K$13*$C$6</f>
        <v>5.8783368969138099</v>
      </c>
      <c r="J584" s="172">
        <f ca="1">C584*'Allocation - Base'!$H$6+D584*'Allocation - Base'!$H$7+E584*'Allocation - Base'!$H$8+F584*'Allocation - Base'!$H$9+G584*'Allocation - Base'!$H$10+H584*'Allocation - Base'!$H$11+I584*'Allocation - Base'!$H$12</f>
        <v>4.2988947747691384</v>
      </c>
      <c r="K584" s="172">
        <f t="shared" ca="1" si="25"/>
        <v>7.5391662064418439</v>
      </c>
      <c r="L584" s="172">
        <f t="shared" ca="1" si="26"/>
        <v>-3.3402714316727051</v>
      </c>
      <c r="M584" s="172">
        <f t="shared" ca="1" si="27"/>
        <v>4.1988947747691387</v>
      </c>
      <c r="N584" s="172"/>
    </row>
    <row r="585" spans="2:14" x14ac:dyDescent="0.25">
      <c r="B585" s="164">
        <v>553</v>
      </c>
      <c r="C585" s="172">
        <f ca="1">'Data (DefiLlama)'!$H$7*100+_xlfn.NORM.S.INV(RAND())*'Data (DefiLlama)'!$K$7*$C$6</f>
        <v>4.3043500274672697</v>
      </c>
      <c r="D585" s="172">
        <f ca="1">'Data (DefiLlama)'!$H$8*100+_xlfn.NORM.S.INV(RAND())*'Data (DefiLlama)'!$K$8*$C$6</f>
        <v>5.69876295158834</v>
      </c>
      <c r="E585" s="172">
        <f ca="1">'Data (DefiLlama)'!$H$9*100+_xlfn.NORM.S.INV(RAND())*'Data (DefiLlama)'!$K$9*$C$6</f>
        <v>4.2729571138402305</v>
      </c>
      <c r="F585" s="172">
        <f ca="1">'Data (DefiLlama)'!$H$10*100+_xlfn.NORM.S.INV(RAND())*'Data (DefiLlama)'!$K$10*$C$6</f>
        <v>3.2992832302911186</v>
      </c>
      <c r="G585" s="172">
        <f ca="1">'Data (DefiLlama)'!$H$11*100+_xlfn.NORM.S.INV(RAND())*'Data (DefiLlama)'!$K$11*$C$6</f>
        <v>-8.506141236266733E-2</v>
      </c>
      <c r="H585" s="172">
        <f ca="1">'Data (DefiLlama)'!$H$12*100+_xlfn.NORM.S.INV(RAND())*'Data (DefiLlama)'!$K$12*$C$6</f>
        <v>4.7324372070914933</v>
      </c>
      <c r="I585" s="175">
        <f ca="1">'Data (DefiLlama)'!$H$13*100+_xlfn.NORM.S.INV(RAND())*'Data (DefiLlama)'!$K$13*$C$6</f>
        <v>5.6067836737471479</v>
      </c>
      <c r="J585" s="172">
        <f ca="1">C585*'Allocation - Base'!$H$6+D585*'Allocation - Base'!$H$7+E585*'Allocation - Base'!$H$8+F585*'Allocation - Base'!$H$9+G585*'Allocation - Base'!$H$10+H585*'Allocation - Base'!$H$11+I585*'Allocation - Base'!$H$12</f>
        <v>4.4898475350429141</v>
      </c>
      <c r="K585" s="172">
        <f t="shared" ca="1" si="25"/>
        <v>0</v>
      </c>
      <c r="L585" s="172">
        <f t="shared" ca="1" si="26"/>
        <v>4.3898475350429145</v>
      </c>
      <c r="M585" s="172">
        <f t="shared" ca="1" si="27"/>
        <v>4.3898475350429145</v>
      </c>
      <c r="N585" s="172"/>
    </row>
    <row r="586" spans="2:14" x14ac:dyDescent="0.25">
      <c r="B586" s="164">
        <v>554</v>
      </c>
      <c r="C586" s="172">
        <f ca="1">'Data (DefiLlama)'!$H$7*100+_xlfn.NORM.S.INV(RAND())*'Data (DefiLlama)'!$K$7*$C$6</f>
        <v>4.1494274787602166</v>
      </c>
      <c r="D586" s="172">
        <f ca="1">'Data (DefiLlama)'!$H$8*100+_xlfn.NORM.S.INV(RAND())*'Data (DefiLlama)'!$K$8*$C$6</f>
        <v>4.3164679707296454</v>
      </c>
      <c r="E586" s="172">
        <f ca="1">'Data (DefiLlama)'!$H$9*100+_xlfn.NORM.S.INV(RAND())*'Data (DefiLlama)'!$K$9*$C$6</f>
        <v>3.3253763967460719</v>
      </c>
      <c r="F586" s="172">
        <f ca="1">'Data (DefiLlama)'!$H$10*100+_xlfn.NORM.S.INV(RAND())*'Data (DefiLlama)'!$K$10*$C$6</f>
        <v>3.7031680431943772</v>
      </c>
      <c r="G586" s="172">
        <f ca="1">'Data (DefiLlama)'!$H$11*100+_xlfn.NORM.S.INV(RAND())*'Data (DefiLlama)'!$K$11*$C$6</f>
        <v>-0.2244695388221149</v>
      </c>
      <c r="H586" s="172">
        <f ca="1">'Data (DefiLlama)'!$H$12*100+_xlfn.NORM.S.INV(RAND())*'Data (DefiLlama)'!$K$12*$C$6</f>
        <v>4.279101316348159</v>
      </c>
      <c r="I586" s="175">
        <f ca="1">'Data (DefiLlama)'!$H$13*100+_xlfn.NORM.S.INV(RAND())*'Data (DefiLlama)'!$K$13*$C$6</f>
        <v>6.0778807052706396</v>
      </c>
      <c r="J586" s="172">
        <f ca="1">C586*'Allocation - Base'!$H$6+D586*'Allocation - Base'!$H$7+E586*'Allocation - Base'!$H$8+F586*'Allocation - Base'!$H$9+G586*'Allocation - Base'!$H$10+H586*'Allocation - Base'!$H$11+I586*'Allocation - Base'!$H$12</f>
        <v>3.7859310560081125</v>
      </c>
      <c r="K586" s="172">
        <f t="shared" ca="1" si="25"/>
        <v>0</v>
      </c>
      <c r="L586" s="172">
        <f t="shared" ca="1" si="26"/>
        <v>3.6859310560081124</v>
      </c>
      <c r="M586" s="172">
        <f t="shared" ca="1" si="27"/>
        <v>3.6859310560081124</v>
      </c>
      <c r="N586" s="172"/>
    </row>
    <row r="587" spans="2:14" x14ac:dyDescent="0.25">
      <c r="B587" s="164">
        <v>555</v>
      </c>
      <c r="C587" s="172">
        <f ca="1">'Data (DefiLlama)'!$H$7*100+_xlfn.NORM.S.INV(RAND())*'Data (DefiLlama)'!$K$7*$C$6</f>
        <v>4.3684610104710355</v>
      </c>
      <c r="D587" s="172">
        <f ca="1">'Data (DefiLlama)'!$H$8*100+_xlfn.NORM.S.INV(RAND())*'Data (DefiLlama)'!$K$8*$C$6</f>
        <v>5.2478528650522103</v>
      </c>
      <c r="E587" s="172">
        <f ca="1">'Data (DefiLlama)'!$H$9*100+_xlfn.NORM.S.INV(RAND())*'Data (DefiLlama)'!$K$9*$C$6</f>
        <v>4.3237837332220339</v>
      </c>
      <c r="F587" s="172">
        <f ca="1">'Data (DefiLlama)'!$H$10*100+_xlfn.NORM.S.INV(RAND())*'Data (DefiLlama)'!$K$10*$C$6</f>
        <v>3.2760388213264444</v>
      </c>
      <c r="G587" s="172">
        <f ca="1">'Data (DefiLlama)'!$H$11*100+_xlfn.NORM.S.INV(RAND())*'Data (DefiLlama)'!$K$11*$C$6</f>
        <v>0.3220897916264075</v>
      </c>
      <c r="H587" s="172">
        <f ca="1">'Data (DefiLlama)'!$H$12*100+_xlfn.NORM.S.INV(RAND())*'Data (DefiLlama)'!$K$12*$C$6</f>
        <v>4.9382825411179825</v>
      </c>
      <c r="I587" s="175">
        <f ca="1">'Data (DefiLlama)'!$H$13*100+_xlfn.NORM.S.INV(RAND())*'Data (DefiLlama)'!$K$13*$C$6</f>
        <v>4.9528892231924715</v>
      </c>
      <c r="J587" s="172">
        <f ca="1">C587*'Allocation - Base'!$H$6+D587*'Allocation - Base'!$H$7+E587*'Allocation - Base'!$H$8+F587*'Allocation - Base'!$H$9+G587*'Allocation - Base'!$H$10+H587*'Allocation - Base'!$H$11+I587*'Allocation - Base'!$H$12</f>
        <v>4.4602943234588892</v>
      </c>
      <c r="K587" s="172">
        <f t="shared" ca="1" si="25"/>
        <v>0</v>
      </c>
      <c r="L587" s="172">
        <f t="shared" ca="1" si="26"/>
        <v>4.3602943234588896</v>
      </c>
      <c r="M587" s="172">
        <f t="shared" ca="1" si="27"/>
        <v>4.3602943234588896</v>
      </c>
      <c r="N587" s="172"/>
    </row>
    <row r="588" spans="2:14" x14ac:dyDescent="0.25">
      <c r="B588" s="164">
        <v>556</v>
      </c>
      <c r="C588" s="172">
        <f ca="1">'Data (DefiLlama)'!$H$7*100+_xlfn.NORM.S.INV(RAND())*'Data (DefiLlama)'!$K$7*$C$6</f>
        <v>4.3448347662864677</v>
      </c>
      <c r="D588" s="172">
        <f ca="1">'Data (DefiLlama)'!$H$8*100+_xlfn.NORM.S.INV(RAND())*'Data (DefiLlama)'!$K$8*$C$6</f>
        <v>4.8899537403849997</v>
      </c>
      <c r="E588" s="172">
        <f ca="1">'Data (DefiLlama)'!$H$9*100+_xlfn.NORM.S.INV(RAND())*'Data (DefiLlama)'!$K$9*$C$6</f>
        <v>4.5516259591176373</v>
      </c>
      <c r="F588" s="172">
        <f ca="1">'Data (DefiLlama)'!$H$10*100+_xlfn.NORM.S.INV(RAND())*'Data (DefiLlama)'!$K$10*$C$6</f>
        <v>3.0547287645034102</v>
      </c>
      <c r="G588" s="172">
        <f ca="1">'Data (DefiLlama)'!$H$11*100+_xlfn.NORM.S.INV(RAND())*'Data (DefiLlama)'!$K$11*$C$6</f>
        <v>0.47212033266599152</v>
      </c>
      <c r="H588" s="172">
        <f ca="1">'Data (DefiLlama)'!$H$12*100+_xlfn.NORM.S.INV(RAND())*'Data (DefiLlama)'!$K$12*$C$6</f>
        <v>5.6432425136482358</v>
      </c>
      <c r="I588" s="175">
        <f ca="1">'Data (DefiLlama)'!$H$13*100+_xlfn.NORM.S.INV(RAND())*'Data (DefiLlama)'!$K$13*$C$6</f>
        <v>5.7917837857104093</v>
      </c>
      <c r="J588" s="172">
        <f ca="1">C588*'Allocation - Base'!$H$6+D588*'Allocation - Base'!$H$7+E588*'Allocation - Base'!$H$8+F588*'Allocation - Base'!$H$9+G588*'Allocation - Base'!$H$10+H588*'Allocation - Base'!$H$11+I588*'Allocation - Base'!$H$12</f>
        <v>4.5339377484421339</v>
      </c>
      <c r="K588" s="172">
        <f t="shared" ca="1" si="25"/>
        <v>0</v>
      </c>
      <c r="L588" s="172">
        <f t="shared" ca="1" si="26"/>
        <v>4.4339377484421343</v>
      </c>
      <c r="M588" s="172">
        <f t="shared" ca="1" si="27"/>
        <v>4.4339377484421343</v>
      </c>
      <c r="N588" s="172"/>
    </row>
    <row r="589" spans="2:14" x14ac:dyDescent="0.25">
      <c r="B589" s="164">
        <v>557</v>
      </c>
      <c r="C589" s="172">
        <f ca="1">'Data (DefiLlama)'!$H$7*100+_xlfn.NORM.S.INV(RAND())*'Data (DefiLlama)'!$K$7*$C$6</f>
        <v>4.358769522583108</v>
      </c>
      <c r="D589" s="172">
        <f ca="1">'Data (DefiLlama)'!$H$8*100+_xlfn.NORM.S.INV(RAND())*'Data (DefiLlama)'!$K$8*$C$6</f>
        <v>3.9603413226986319</v>
      </c>
      <c r="E589" s="172">
        <f ca="1">'Data (DefiLlama)'!$H$9*100+_xlfn.NORM.S.INV(RAND())*'Data (DefiLlama)'!$K$9*$C$6</f>
        <v>3.5244142433302832</v>
      </c>
      <c r="F589" s="172">
        <f ca="1">'Data (DefiLlama)'!$H$10*100+_xlfn.NORM.S.INV(RAND())*'Data (DefiLlama)'!$K$10*$C$6</f>
        <v>2.8641651643245494</v>
      </c>
      <c r="G589" s="172">
        <f ca="1">'Data (DefiLlama)'!$H$11*100+_xlfn.NORM.S.INV(RAND())*'Data (DefiLlama)'!$K$11*$C$6</f>
        <v>-0.34730651569164928</v>
      </c>
      <c r="H589" s="172">
        <f ca="1">'Data (DefiLlama)'!$H$12*100+_xlfn.NORM.S.INV(RAND())*'Data (DefiLlama)'!$K$12*$C$6</f>
        <v>4.7030034002123839</v>
      </c>
      <c r="I589" s="175">
        <f ca="1">'Data (DefiLlama)'!$H$13*100+_xlfn.NORM.S.INV(RAND())*'Data (DefiLlama)'!$K$13*$C$6</f>
        <v>4.3255852510967081</v>
      </c>
      <c r="J589" s="172">
        <f ca="1">C589*'Allocation - Base'!$H$6+D589*'Allocation - Base'!$H$7+E589*'Allocation - Base'!$H$8+F589*'Allocation - Base'!$H$9+G589*'Allocation - Base'!$H$10+H589*'Allocation - Base'!$H$11+I589*'Allocation - Base'!$H$12</f>
        <v>3.8669049325294367</v>
      </c>
      <c r="K589" s="172">
        <f t="shared" ca="1" si="25"/>
        <v>0</v>
      </c>
      <c r="L589" s="172">
        <f t="shared" ca="1" si="26"/>
        <v>3.7669049325294366</v>
      </c>
      <c r="M589" s="172">
        <f t="shared" ca="1" si="27"/>
        <v>3.7669049325294366</v>
      </c>
      <c r="N589" s="172"/>
    </row>
    <row r="590" spans="2:14" x14ac:dyDescent="0.25">
      <c r="B590" s="164">
        <v>558</v>
      </c>
      <c r="C590" s="172">
        <f ca="1">'Data (DefiLlama)'!$H$7*100+_xlfn.NORM.S.INV(RAND())*'Data (DefiLlama)'!$K$7*$C$6</f>
        <v>3.9813910267917265</v>
      </c>
      <c r="D590" s="172">
        <f ca="1">'Data (DefiLlama)'!$H$8*100+_xlfn.NORM.S.INV(RAND())*'Data (DefiLlama)'!$K$8*$C$6</f>
        <v>6.0108325468096346</v>
      </c>
      <c r="E590" s="172">
        <f ca="1">'Data (DefiLlama)'!$H$9*100+_xlfn.NORM.S.INV(RAND())*'Data (DefiLlama)'!$K$9*$C$6</f>
        <v>3.4800844473680983</v>
      </c>
      <c r="F590" s="172">
        <f ca="1">'Data (DefiLlama)'!$H$10*100+_xlfn.NORM.S.INV(RAND())*'Data (DefiLlama)'!$K$10*$C$6</f>
        <v>3.0094861389649186</v>
      </c>
      <c r="G590" s="172">
        <f ca="1">'Data (DefiLlama)'!$H$11*100+_xlfn.NORM.S.INV(RAND())*'Data (DefiLlama)'!$K$11*$C$6</f>
        <v>-0.41821333198872213</v>
      </c>
      <c r="H590" s="172">
        <f ca="1">'Data (DefiLlama)'!$H$12*100+_xlfn.NORM.S.INV(RAND())*'Data (DefiLlama)'!$K$12*$C$6</f>
        <v>3.4737888388361848</v>
      </c>
      <c r="I590" s="175">
        <f ca="1">'Data (DefiLlama)'!$H$13*100+_xlfn.NORM.S.INV(RAND())*'Data (DefiLlama)'!$K$13*$C$6</f>
        <v>7.5467382167888415</v>
      </c>
      <c r="J590" s="172">
        <f ca="1">C590*'Allocation - Base'!$H$6+D590*'Allocation - Base'!$H$7+E590*'Allocation - Base'!$H$8+F590*'Allocation - Base'!$H$9+G590*'Allocation - Base'!$H$10+H590*'Allocation - Base'!$H$11+I590*'Allocation - Base'!$H$12</f>
        <v>4.0673042158079422</v>
      </c>
      <c r="K590" s="172">
        <f t="shared" ca="1" si="25"/>
        <v>0</v>
      </c>
      <c r="L590" s="172">
        <f t="shared" ca="1" si="26"/>
        <v>3.9673042158079421</v>
      </c>
      <c r="M590" s="172">
        <f t="shared" ca="1" si="27"/>
        <v>3.9673042158079421</v>
      </c>
      <c r="N590" s="172"/>
    </row>
    <row r="591" spans="2:14" x14ac:dyDescent="0.25">
      <c r="B591" s="164">
        <v>559</v>
      </c>
      <c r="C591" s="172">
        <f ca="1">'Data (DefiLlama)'!$H$7*100+_xlfn.NORM.S.INV(RAND())*'Data (DefiLlama)'!$K$7*$C$6</f>
        <v>4.0633892867006844</v>
      </c>
      <c r="D591" s="172">
        <f ca="1">'Data (DefiLlama)'!$H$8*100+_xlfn.NORM.S.INV(RAND())*'Data (DefiLlama)'!$K$8*$C$6</f>
        <v>5.5157642464956567</v>
      </c>
      <c r="E591" s="172">
        <f ca="1">'Data (DefiLlama)'!$H$9*100+_xlfn.NORM.S.INV(RAND())*'Data (DefiLlama)'!$K$9*$C$6</f>
        <v>4.5696469639956803</v>
      </c>
      <c r="F591" s="172">
        <f ca="1">'Data (DefiLlama)'!$H$10*100+_xlfn.NORM.S.INV(RAND())*'Data (DefiLlama)'!$K$10*$C$6</f>
        <v>3.0763239516367364</v>
      </c>
      <c r="G591" s="172">
        <f ca="1">'Data (DefiLlama)'!$H$11*100+_xlfn.NORM.S.INV(RAND())*'Data (DefiLlama)'!$K$11*$C$6</f>
        <v>0.21804593900492492</v>
      </c>
      <c r="H591" s="172">
        <f ca="1">'Data (DefiLlama)'!$H$12*100+_xlfn.NORM.S.INV(RAND())*'Data (DefiLlama)'!$K$12*$C$6</f>
        <v>5.6385240352956263</v>
      </c>
      <c r="I591" s="175">
        <f ca="1">'Data (DefiLlama)'!$H$13*100+_xlfn.NORM.S.INV(RAND())*'Data (DefiLlama)'!$K$13*$C$6</f>
        <v>5.8243849452714418</v>
      </c>
      <c r="J591" s="172">
        <f ca="1">C591*'Allocation - Base'!$H$6+D591*'Allocation - Base'!$H$7+E591*'Allocation - Base'!$H$8+F591*'Allocation - Base'!$H$9+G591*'Allocation - Base'!$H$10+H591*'Allocation - Base'!$H$11+I591*'Allocation - Base'!$H$12</f>
        <v>4.5970504908776295</v>
      </c>
      <c r="K591" s="172">
        <f t="shared" ca="1" si="25"/>
        <v>0</v>
      </c>
      <c r="L591" s="172">
        <f t="shared" ca="1" si="26"/>
        <v>4.4970504908776299</v>
      </c>
      <c r="M591" s="172">
        <f t="shared" ca="1" si="27"/>
        <v>4.4970504908776299</v>
      </c>
      <c r="N591" s="172"/>
    </row>
    <row r="592" spans="2:14" x14ac:dyDescent="0.25">
      <c r="B592" s="164">
        <v>560</v>
      </c>
      <c r="C592" s="172">
        <f ca="1">'Data (DefiLlama)'!$H$7*100+_xlfn.NORM.S.INV(RAND())*'Data (DefiLlama)'!$K$7*$C$6</f>
        <v>4.1252477416379625</v>
      </c>
      <c r="D592" s="172">
        <f ca="1">'Data (DefiLlama)'!$H$8*100+_xlfn.NORM.S.INV(RAND())*'Data (DefiLlama)'!$K$8*$C$6</f>
        <v>4.6799046884056201</v>
      </c>
      <c r="E592" s="172">
        <f ca="1">'Data (DefiLlama)'!$H$9*100+_xlfn.NORM.S.INV(RAND())*'Data (DefiLlama)'!$K$9*$C$6</f>
        <v>4.1116273966817349</v>
      </c>
      <c r="F592" s="172">
        <f ca="1">'Data (DefiLlama)'!$H$10*100+_xlfn.NORM.S.INV(RAND())*'Data (DefiLlama)'!$K$10*$C$6</f>
        <v>3.0132147806306842</v>
      </c>
      <c r="G592" s="172">
        <f ca="1">'Data (DefiLlama)'!$H$11*100+_xlfn.NORM.S.INV(RAND())*'Data (DefiLlama)'!$K$11*$C$6</f>
        <v>0.22303036642055579</v>
      </c>
      <c r="H592" s="172">
        <f ca="1">'Data (DefiLlama)'!$H$12*100+_xlfn.NORM.S.INV(RAND())*'Data (DefiLlama)'!$K$12*$C$6</f>
        <v>4.7176662553616371</v>
      </c>
      <c r="I592" s="175">
        <f ca="1">'Data (DefiLlama)'!$H$13*100+_xlfn.NORM.S.INV(RAND())*'Data (DefiLlama)'!$K$13*$C$6</f>
        <v>7.0356823444019874</v>
      </c>
      <c r="J592" s="172">
        <f ca="1">C592*'Allocation - Base'!$H$6+D592*'Allocation - Base'!$H$7+E592*'Allocation - Base'!$H$8+F592*'Allocation - Base'!$H$9+G592*'Allocation - Base'!$H$10+H592*'Allocation - Base'!$H$11+I592*'Allocation - Base'!$H$12</f>
        <v>4.1542588003885008</v>
      </c>
      <c r="K592" s="172">
        <f t="shared" ca="1" si="25"/>
        <v>0</v>
      </c>
      <c r="L592" s="172">
        <f t="shared" ca="1" si="26"/>
        <v>4.0542588003885012</v>
      </c>
      <c r="M592" s="172">
        <f t="shared" ca="1" si="27"/>
        <v>4.0542588003885012</v>
      </c>
      <c r="N592" s="172"/>
    </row>
    <row r="593" spans="2:14" x14ac:dyDescent="0.25">
      <c r="B593" s="164">
        <v>561</v>
      </c>
      <c r="C593" s="172">
        <f ca="1">'Data (DefiLlama)'!$H$7*100+_xlfn.NORM.S.INV(RAND())*'Data (DefiLlama)'!$K$7*$C$6</f>
        <v>4.4725030426049805</v>
      </c>
      <c r="D593" s="172">
        <f ca="1">'Data (DefiLlama)'!$H$8*100+_xlfn.NORM.S.INV(RAND())*'Data (DefiLlama)'!$K$8*$C$6</f>
        <v>4.1361845154090311</v>
      </c>
      <c r="E593" s="172">
        <f ca="1">'Data (DefiLlama)'!$H$9*100+_xlfn.NORM.S.INV(RAND())*'Data (DefiLlama)'!$K$9*$C$6</f>
        <v>4.5198818170135571</v>
      </c>
      <c r="F593" s="172">
        <f ca="1">'Data (DefiLlama)'!$H$10*100+_xlfn.NORM.S.INV(RAND())*'Data (DefiLlama)'!$K$10*$C$6</f>
        <v>3.1741991457424796</v>
      </c>
      <c r="G593" s="172">
        <f ca="1">'Data (DefiLlama)'!$H$11*100+_xlfn.NORM.S.INV(RAND())*'Data (DefiLlama)'!$K$11*$C$6</f>
        <v>-1.6634282854414968E-3</v>
      </c>
      <c r="H593" s="172">
        <f ca="1">'Data (DefiLlama)'!$H$12*100+_xlfn.NORM.S.INV(RAND())*'Data (DefiLlama)'!$K$12*$C$6</f>
        <v>4.6747336083423736</v>
      </c>
      <c r="I593" s="175">
        <f ca="1">'Data (DefiLlama)'!$H$13*100+_xlfn.NORM.S.INV(RAND())*'Data (DefiLlama)'!$K$13*$C$6</f>
        <v>6.0528441634783388</v>
      </c>
      <c r="J593" s="172">
        <f ca="1">C593*'Allocation - Base'!$H$6+D593*'Allocation - Base'!$H$7+E593*'Allocation - Base'!$H$8+F593*'Allocation - Base'!$H$9+G593*'Allocation - Base'!$H$10+H593*'Allocation - Base'!$H$11+I593*'Allocation - Base'!$H$12</f>
        <v>4.2068943657242253</v>
      </c>
      <c r="K593" s="172">
        <f t="shared" ca="1" si="25"/>
        <v>0</v>
      </c>
      <c r="L593" s="172">
        <f t="shared" ca="1" si="26"/>
        <v>4.1068943657242256</v>
      </c>
      <c r="M593" s="172">
        <f t="shared" ca="1" si="27"/>
        <v>4.1068943657242256</v>
      </c>
      <c r="N593" s="172"/>
    </row>
    <row r="594" spans="2:14" x14ac:dyDescent="0.25">
      <c r="B594" s="164">
        <v>562</v>
      </c>
      <c r="C594" s="172">
        <f ca="1">'Data (DefiLlama)'!$H$7*100+_xlfn.NORM.S.INV(RAND())*'Data (DefiLlama)'!$K$7*$C$6</f>
        <v>4.2477517247289267</v>
      </c>
      <c r="D594" s="172">
        <f ca="1">'Data (DefiLlama)'!$H$8*100+_xlfn.NORM.S.INV(RAND())*'Data (DefiLlama)'!$K$8*$C$6</f>
        <v>3.8219901985735061</v>
      </c>
      <c r="E594" s="172">
        <f ca="1">'Data (DefiLlama)'!$H$9*100+_xlfn.NORM.S.INV(RAND())*'Data (DefiLlama)'!$K$9*$C$6</f>
        <v>4.4996489585661781</v>
      </c>
      <c r="F594" s="172">
        <f ca="1">'Data (DefiLlama)'!$H$10*100+_xlfn.NORM.S.INV(RAND())*'Data (DefiLlama)'!$K$10*$C$6</f>
        <v>2.4713002493216516</v>
      </c>
      <c r="G594" s="172">
        <f ca="1">'Data (DefiLlama)'!$H$11*100+_xlfn.NORM.S.INV(RAND())*'Data (DefiLlama)'!$K$11*$C$6</f>
        <v>0.63506885552802694</v>
      </c>
      <c r="H594" s="172">
        <f ca="1">'Data (DefiLlama)'!$H$12*100+_xlfn.NORM.S.INV(RAND())*'Data (DefiLlama)'!$K$12*$C$6</f>
        <v>4.0785350621733247</v>
      </c>
      <c r="I594" s="175">
        <f ca="1">'Data (DefiLlama)'!$H$13*100+_xlfn.NORM.S.INV(RAND())*'Data (DefiLlama)'!$K$13*$C$6</f>
        <v>5.0073644033139804</v>
      </c>
      <c r="J594" s="172">
        <f ca="1">C594*'Allocation - Base'!$H$6+D594*'Allocation - Base'!$H$7+E594*'Allocation - Base'!$H$8+F594*'Allocation - Base'!$H$9+G594*'Allocation - Base'!$H$10+H594*'Allocation - Base'!$H$11+I594*'Allocation - Base'!$H$12</f>
        <v>3.9982690088059991</v>
      </c>
      <c r="K594" s="172">
        <f t="shared" ca="1" si="25"/>
        <v>0</v>
      </c>
      <c r="L594" s="172">
        <f t="shared" ca="1" si="26"/>
        <v>3.898269008805999</v>
      </c>
      <c r="M594" s="172">
        <f t="shared" ca="1" si="27"/>
        <v>3.898269008805999</v>
      </c>
      <c r="N594" s="172"/>
    </row>
    <row r="595" spans="2:14" x14ac:dyDescent="0.25">
      <c r="B595" s="164">
        <v>563</v>
      </c>
      <c r="C595" s="172">
        <f ca="1">'Data (DefiLlama)'!$H$7*100+_xlfn.NORM.S.INV(RAND())*'Data (DefiLlama)'!$K$7*$C$6</f>
        <v>4.0455062075009662</v>
      </c>
      <c r="D595" s="172">
        <f ca="1">'Data (DefiLlama)'!$H$8*100+_xlfn.NORM.S.INV(RAND())*'Data (DefiLlama)'!$K$8*$C$6</f>
        <v>4.8250302795257385</v>
      </c>
      <c r="E595" s="172">
        <f ca="1">'Data (DefiLlama)'!$H$9*100+_xlfn.NORM.S.INV(RAND())*'Data (DefiLlama)'!$K$9*$C$6</f>
        <v>3.4009312781635384</v>
      </c>
      <c r="F595" s="172">
        <f ca="1">'Data (DefiLlama)'!$H$10*100+_xlfn.NORM.S.INV(RAND())*'Data (DefiLlama)'!$K$10*$C$6</f>
        <v>3.4696243314627107</v>
      </c>
      <c r="G595" s="172">
        <f ca="1">'Data (DefiLlama)'!$H$11*100+_xlfn.NORM.S.INV(RAND())*'Data (DefiLlama)'!$K$11*$C$6</f>
        <v>-0.15611554261787305</v>
      </c>
      <c r="H595" s="172">
        <f ca="1">'Data (DefiLlama)'!$H$12*100+_xlfn.NORM.S.INV(RAND())*'Data (DefiLlama)'!$K$12*$C$6</f>
        <v>5.0329992798324312</v>
      </c>
      <c r="I595" s="175">
        <f ca="1">'Data (DefiLlama)'!$H$13*100+_xlfn.NORM.S.INV(RAND())*'Data (DefiLlama)'!$K$13*$C$6</f>
        <v>4.6556849953216339</v>
      </c>
      <c r="J595" s="172">
        <f ca="1">C595*'Allocation - Base'!$H$6+D595*'Allocation - Base'!$H$7+E595*'Allocation - Base'!$H$8+F595*'Allocation - Base'!$H$9+G595*'Allocation - Base'!$H$10+H595*'Allocation - Base'!$H$11+I595*'Allocation - Base'!$H$12</f>
        <v>4.0172863665165801</v>
      </c>
      <c r="K595" s="172">
        <f t="shared" ca="1" si="25"/>
        <v>0.36804925970167335</v>
      </c>
      <c r="L595" s="172">
        <f t="shared" ca="1" si="26"/>
        <v>3.5492371068149069</v>
      </c>
      <c r="M595" s="172">
        <f t="shared" ca="1" si="27"/>
        <v>3.91728636651658</v>
      </c>
      <c r="N595" s="172"/>
    </row>
    <row r="596" spans="2:14" x14ac:dyDescent="0.25">
      <c r="B596" s="164">
        <v>564</v>
      </c>
      <c r="C596" s="172">
        <f ca="1">'Data (DefiLlama)'!$H$7*100+_xlfn.NORM.S.INV(RAND())*'Data (DefiLlama)'!$K$7*$C$6</f>
        <v>4.2888833802455659</v>
      </c>
      <c r="D596" s="172">
        <f ca="1">'Data (DefiLlama)'!$H$8*100+_xlfn.NORM.S.INV(RAND())*'Data (DefiLlama)'!$K$8*$C$6</f>
        <v>4.1002008906109326</v>
      </c>
      <c r="E596" s="172">
        <f ca="1">'Data (DefiLlama)'!$H$9*100+_xlfn.NORM.S.INV(RAND())*'Data (DefiLlama)'!$K$9*$C$6</f>
        <v>4.225517421491328</v>
      </c>
      <c r="F596" s="172">
        <f ca="1">'Data (DefiLlama)'!$H$10*100+_xlfn.NORM.S.INV(RAND())*'Data (DefiLlama)'!$K$10*$C$6</f>
        <v>2.8136531447224735</v>
      </c>
      <c r="G596" s="172">
        <f ca="1">'Data (DefiLlama)'!$H$11*100+_xlfn.NORM.S.INV(RAND())*'Data (DefiLlama)'!$K$11*$C$6</f>
        <v>0.30041196220371508</v>
      </c>
      <c r="H596" s="172">
        <f ca="1">'Data (DefiLlama)'!$H$12*100+_xlfn.NORM.S.INV(RAND())*'Data (DefiLlama)'!$K$12*$C$6</f>
        <v>5.6365634840252845</v>
      </c>
      <c r="I596" s="175">
        <f ca="1">'Data (DefiLlama)'!$H$13*100+_xlfn.NORM.S.INV(RAND())*'Data (DefiLlama)'!$K$13*$C$6</f>
        <v>6.4507334824906071</v>
      </c>
      <c r="J596" s="172">
        <f ca="1">C596*'Allocation - Base'!$H$6+D596*'Allocation - Base'!$H$7+E596*'Allocation - Base'!$H$8+F596*'Allocation - Base'!$H$9+G596*'Allocation - Base'!$H$10+H596*'Allocation - Base'!$H$11+I596*'Allocation - Base'!$H$12</f>
        <v>4.2285997128132129</v>
      </c>
      <c r="K596" s="172">
        <f t="shared" ca="1" si="25"/>
        <v>0</v>
      </c>
      <c r="L596" s="172">
        <f t="shared" ca="1" si="26"/>
        <v>4.1285997128132133</v>
      </c>
      <c r="M596" s="172">
        <f t="shared" ca="1" si="27"/>
        <v>4.1285997128132133</v>
      </c>
      <c r="N596" s="172"/>
    </row>
    <row r="597" spans="2:14" x14ac:dyDescent="0.25">
      <c r="B597" s="164">
        <v>565</v>
      </c>
      <c r="C597" s="172">
        <f ca="1">'Data (DefiLlama)'!$H$7*100+_xlfn.NORM.S.INV(RAND())*'Data (DefiLlama)'!$K$7*$C$6</f>
        <v>4.2620445850870077</v>
      </c>
      <c r="D597" s="172">
        <f ca="1">'Data (DefiLlama)'!$H$8*100+_xlfn.NORM.S.INV(RAND())*'Data (DefiLlama)'!$K$8*$C$6</f>
        <v>4.1569236297599366</v>
      </c>
      <c r="E597" s="172">
        <f ca="1">'Data (DefiLlama)'!$H$9*100+_xlfn.NORM.S.INV(RAND())*'Data (DefiLlama)'!$K$9*$C$6</f>
        <v>4.7638900711531447</v>
      </c>
      <c r="F597" s="172">
        <f ca="1">'Data (DefiLlama)'!$H$10*100+_xlfn.NORM.S.INV(RAND())*'Data (DefiLlama)'!$K$10*$C$6</f>
        <v>3.6400257798318929</v>
      </c>
      <c r="G597" s="172">
        <f ca="1">'Data (DefiLlama)'!$H$11*100+_xlfn.NORM.S.INV(RAND())*'Data (DefiLlama)'!$K$11*$C$6</f>
        <v>4.5487712760411435E-2</v>
      </c>
      <c r="H597" s="172">
        <f ca="1">'Data (DefiLlama)'!$H$12*100+_xlfn.NORM.S.INV(RAND())*'Data (DefiLlama)'!$K$12*$C$6</f>
        <v>5.4620297554641066</v>
      </c>
      <c r="I597" s="175">
        <f ca="1">'Data (DefiLlama)'!$H$13*100+_xlfn.NORM.S.INV(RAND())*'Data (DefiLlama)'!$K$13*$C$6</f>
        <v>6.4270279637108514</v>
      </c>
      <c r="J597" s="172">
        <f ca="1">C597*'Allocation - Base'!$H$6+D597*'Allocation - Base'!$H$7+E597*'Allocation - Base'!$H$8+F597*'Allocation - Base'!$H$9+G597*'Allocation - Base'!$H$10+H597*'Allocation - Base'!$H$11+I597*'Allocation - Base'!$H$12</f>
        <v>4.3303956497120089</v>
      </c>
      <c r="K597" s="172">
        <f t="shared" ca="1" si="25"/>
        <v>0</v>
      </c>
      <c r="L597" s="172">
        <f t="shared" ca="1" si="26"/>
        <v>4.2303956497120092</v>
      </c>
      <c r="M597" s="172">
        <f t="shared" ca="1" si="27"/>
        <v>4.2303956497120092</v>
      </c>
      <c r="N597" s="172"/>
    </row>
    <row r="598" spans="2:14" x14ac:dyDescent="0.25">
      <c r="B598" s="164">
        <v>566</v>
      </c>
      <c r="C598" s="172">
        <f ca="1">'Data (DefiLlama)'!$H$7*100+_xlfn.NORM.S.INV(RAND())*'Data (DefiLlama)'!$K$7*$C$6</f>
        <v>4.2062929607560937</v>
      </c>
      <c r="D598" s="172">
        <f ca="1">'Data (DefiLlama)'!$H$8*100+_xlfn.NORM.S.INV(RAND())*'Data (DefiLlama)'!$K$8*$C$6</f>
        <v>6.4328508283980064</v>
      </c>
      <c r="E598" s="172">
        <f ca="1">'Data (DefiLlama)'!$H$9*100+_xlfn.NORM.S.INV(RAND())*'Data (DefiLlama)'!$K$9*$C$6</f>
        <v>3.7232448787351027</v>
      </c>
      <c r="F598" s="172">
        <f ca="1">'Data (DefiLlama)'!$H$10*100+_xlfn.NORM.S.INV(RAND())*'Data (DefiLlama)'!$K$10*$C$6</f>
        <v>3.2320735480555101</v>
      </c>
      <c r="G598" s="172">
        <f ca="1">'Data (DefiLlama)'!$H$11*100+_xlfn.NORM.S.INV(RAND())*'Data (DefiLlama)'!$K$11*$C$6</f>
        <v>-8.934902361575639E-2</v>
      </c>
      <c r="H598" s="172">
        <f ca="1">'Data (DefiLlama)'!$H$12*100+_xlfn.NORM.S.INV(RAND())*'Data (DefiLlama)'!$K$12*$C$6</f>
        <v>4.4312042261697124</v>
      </c>
      <c r="I598" s="175">
        <f ca="1">'Data (DefiLlama)'!$H$13*100+_xlfn.NORM.S.INV(RAND())*'Data (DefiLlama)'!$K$13*$C$6</f>
        <v>6.4289946855321185</v>
      </c>
      <c r="J598" s="172">
        <f ca="1">C598*'Allocation - Base'!$H$6+D598*'Allocation - Base'!$H$7+E598*'Allocation - Base'!$H$8+F598*'Allocation - Base'!$H$9+G598*'Allocation - Base'!$H$10+H598*'Allocation - Base'!$H$11+I598*'Allocation - Base'!$H$12</f>
        <v>4.4611249977547738</v>
      </c>
      <c r="K598" s="172">
        <f t="shared" ca="1" si="25"/>
        <v>0.56180706572417105</v>
      </c>
      <c r="L598" s="172">
        <f t="shared" ca="1" si="26"/>
        <v>3.7993179320306032</v>
      </c>
      <c r="M598" s="172">
        <f t="shared" ca="1" si="27"/>
        <v>4.3611249977547741</v>
      </c>
      <c r="N598" s="172"/>
    </row>
    <row r="599" spans="2:14" x14ac:dyDescent="0.25">
      <c r="B599" s="164">
        <v>567</v>
      </c>
      <c r="C599" s="172">
        <f ca="1">'Data (DefiLlama)'!$H$7*100+_xlfn.NORM.S.INV(RAND())*'Data (DefiLlama)'!$K$7*$C$6</f>
        <v>4.3157586611550336</v>
      </c>
      <c r="D599" s="172">
        <f ca="1">'Data (DefiLlama)'!$H$8*100+_xlfn.NORM.S.INV(RAND())*'Data (DefiLlama)'!$K$8*$C$6</f>
        <v>5.3355529742509731</v>
      </c>
      <c r="E599" s="172">
        <f ca="1">'Data (DefiLlama)'!$H$9*100+_xlfn.NORM.S.INV(RAND())*'Data (DefiLlama)'!$K$9*$C$6</f>
        <v>4.3781633889212079</v>
      </c>
      <c r="F599" s="172">
        <f ca="1">'Data (DefiLlama)'!$H$10*100+_xlfn.NORM.S.INV(RAND())*'Data (DefiLlama)'!$K$10*$C$6</f>
        <v>3.2797183945969222</v>
      </c>
      <c r="G599" s="172">
        <f ca="1">'Data (DefiLlama)'!$H$11*100+_xlfn.NORM.S.INV(RAND())*'Data (DefiLlama)'!$K$11*$C$6</f>
        <v>-0.21083378400208869</v>
      </c>
      <c r="H599" s="172">
        <f ca="1">'Data (DefiLlama)'!$H$12*100+_xlfn.NORM.S.INV(RAND())*'Data (DefiLlama)'!$K$12*$C$6</f>
        <v>4.6070938082726549</v>
      </c>
      <c r="I599" s="175">
        <f ca="1">'Data (DefiLlama)'!$H$13*100+_xlfn.NORM.S.INV(RAND())*'Data (DefiLlama)'!$K$13*$C$6</f>
        <v>3.2493924834897143</v>
      </c>
      <c r="J599" s="172">
        <f ca="1">C599*'Allocation - Base'!$H$6+D599*'Allocation - Base'!$H$7+E599*'Allocation - Base'!$H$8+F599*'Allocation - Base'!$H$9+G599*'Allocation - Base'!$H$10+H599*'Allocation - Base'!$H$11+I599*'Allocation - Base'!$H$12</f>
        <v>4.4036790711803491</v>
      </c>
      <c r="K599" s="172">
        <f t="shared" ca="1" si="25"/>
        <v>0</v>
      </c>
      <c r="L599" s="172">
        <f t="shared" ca="1" si="26"/>
        <v>4.3036790711803494</v>
      </c>
      <c r="M599" s="172">
        <f t="shared" ca="1" si="27"/>
        <v>4.3036790711803494</v>
      </c>
      <c r="N599" s="172"/>
    </row>
    <row r="600" spans="2:14" x14ac:dyDescent="0.25">
      <c r="B600" s="164">
        <v>568</v>
      </c>
      <c r="C600" s="172">
        <f ca="1">'Data (DefiLlama)'!$H$7*100+_xlfn.NORM.S.INV(RAND())*'Data (DefiLlama)'!$K$7*$C$6</f>
        <v>4.0947670965592984</v>
      </c>
      <c r="D600" s="172">
        <f ca="1">'Data (DefiLlama)'!$H$8*100+_xlfn.NORM.S.INV(RAND())*'Data (DefiLlama)'!$K$8*$C$6</f>
        <v>5.941169464700736</v>
      </c>
      <c r="E600" s="172">
        <f ca="1">'Data (DefiLlama)'!$H$9*100+_xlfn.NORM.S.INV(RAND())*'Data (DefiLlama)'!$K$9*$C$6</f>
        <v>4.8518489855510358</v>
      </c>
      <c r="F600" s="172">
        <f ca="1">'Data (DefiLlama)'!$H$10*100+_xlfn.NORM.S.INV(RAND())*'Data (DefiLlama)'!$K$10*$C$6</f>
        <v>2.5764262536125488</v>
      </c>
      <c r="G600" s="172">
        <f ca="1">'Data (DefiLlama)'!$H$11*100+_xlfn.NORM.S.INV(RAND())*'Data (DefiLlama)'!$K$11*$C$6</f>
        <v>-0.14461106356283498</v>
      </c>
      <c r="H600" s="172">
        <f ca="1">'Data (DefiLlama)'!$H$12*100+_xlfn.NORM.S.INV(RAND())*'Data (DefiLlama)'!$K$12*$C$6</f>
        <v>4.8796331169010312</v>
      </c>
      <c r="I600" s="175">
        <f ca="1">'Data (DefiLlama)'!$H$13*100+_xlfn.NORM.S.INV(RAND())*'Data (DefiLlama)'!$K$13*$C$6</f>
        <v>6.3678815949144481</v>
      </c>
      <c r="J600" s="172">
        <f ca="1">C600*'Allocation - Base'!$H$6+D600*'Allocation - Base'!$H$7+E600*'Allocation - Base'!$H$8+F600*'Allocation - Base'!$H$9+G600*'Allocation - Base'!$H$10+H600*'Allocation - Base'!$H$11+I600*'Allocation - Base'!$H$12</f>
        <v>4.6513991558877459</v>
      </c>
      <c r="K600" s="172">
        <f t="shared" ca="1" si="25"/>
        <v>0</v>
      </c>
      <c r="L600" s="172">
        <f t="shared" ca="1" si="26"/>
        <v>4.5513991558877462</v>
      </c>
      <c r="M600" s="172">
        <f t="shared" ca="1" si="27"/>
        <v>4.5513991558877462</v>
      </c>
      <c r="N600" s="172"/>
    </row>
    <row r="601" spans="2:14" x14ac:dyDescent="0.25">
      <c r="B601" s="164">
        <v>569</v>
      </c>
      <c r="C601" s="172">
        <f ca="1">'Data (DefiLlama)'!$H$7*100+_xlfn.NORM.S.INV(RAND())*'Data (DefiLlama)'!$K$7*$C$6</f>
        <v>4.1764177378615868</v>
      </c>
      <c r="D601" s="172">
        <f ca="1">'Data (DefiLlama)'!$H$8*100+_xlfn.NORM.S.INV(RAND())*'Data (DefiLlama)'!$K$8*$C$6</f>
        <v>4.1299878718644436</v>
      </c>
      <c r="E601" s="172">
        <f ca="1">'Data (DefiLlama)'!$H$9*100+_xlfn.NORM.S.INV(RAND())*'Data (DefiLlama)'!$K$9*$C$6</f>
        <v>4.8789744511834652</v>
      </c>
      <c r="F601" s="172">
        <f ca="1">'Data (DefiLlama)'!$H$10*100+_xlfn.NORM.S.INV(RAND())*'Data (DefiLlama)'!$K$10*$C$6</f>
        <v>3.1486950507354843</v>
      </c>
      <c r="G601" s="172">
        <f ca="1">'Data (DefiLlama)'!$H$11*100+_xlfn.NORM.S.INV(RAND())*'Data (DefiLlama)'!$K$11*$C$6</f>
        <v>8.4458322667186059E-2</v>
      </c>
      <c r="H601" s="172">
        <f ca="1">'Data (DefiLlama)'!$H$12*100+_xlfn.NORM.S.INV(RAND())*'Data (DefiLlama)'!$K$12*$C$6</f>
        <v>4.7311275037259364</v>
      </c>
      <c r="I601" s="175">
        <f ca="1">'Data (DefiLlama)'!$H$13*100+_xlfn.NORM.S.INV(RAND())*'Data (DefiLlama)'!$K$13*$C$6</f>
        <v>4.7184940810633798</v>
      </c>
      <c r="J601" s="172">
        <f ca="1">C601*'Allocation - Base'!$H$6+D601*'Allocation - Base'!$H$7+E601*'Allocation - Base'!$H$8+F601*'Allocation - Base'!$H$9+G601*'Allocation - Base'!$H$10+H601*'Allocation - Base'!$H$11+I601*'Allocation - Base'!$H$12</f>
        <v>4.2190579438127029</v>
      </c>
      <c r="K601" s="172">
        <f t="shared" ca="1" si="25"/>
        <v>0</v>
      </c>
      <c r="L601" s="172">
        <f t="shared" ca="1" si="26"/>
        <v>4.1190579438127033</v>
      </c>
      <c r="M601" s="172">
        <f t="shared" ca="1" si="27"/>
        <v>4.1190579438127033</v>
      </c>
      <c r="N601" s="172"/>
    </row>
    <row r="602" spans="2:14" x14ac:dyDescent="0.25">
      <c r="B602" s="164">
        <v>570</v>
      </c>
      <c r="C602" s="172">
        <f ca="1">'Data (DefiLlama)'!$H$7*100+_xlfn.NORM.S.INV(RAND())*'Data (DefiLlama)'!$K$7*$C$6</f>
        <v>4.1802044531412825</v>
      </c>
      <c r="D602" s="172">
        <f ca="1">'Data (DefiLlama)'!$H$8*100+_xlfn.NORM.S.INV(RAND())*'Data (DefiLlama)'!$K$8*$C$6</f>
        <v>5.4312069059100132</v>
      </c>
      <c r="E602" s="172">
        <f ca="1">'Data (DefiLlama)'!$H$9*100+_xlfn.NORM.S.INV(RAND())*'Data (DefiLlama)'!$K$9*$C$6</f>
        <v>3.5802031520579924</v>
      </c>
      <c r="F602" s="172">
        <f ca="1">'Data (DefiLlama)'!$H$10*100+_xlfn.NORM.S.INV(RAND())*'Data (DefiLlama)'!$K$10*$C$6</f>
        <v>2.3483866212963931</v>
      </c>
      <c r="G602" s="172">
        <f ca="1">'Data (DefiLlama)'!$H$11*100+_xlfn.NORM.S.INV(RAND())*'Data (DefiLlama)'!$K$11*$C$6</f>
        <v>0.62034894651193628</v>
      </c>
      <c r="H602" s="172">
        <f ca="1">'Data (DefiLlama)'!$H$12*100+_xlfn.NORM.S.INV(RAND())*'Data (DefiLlama)'!$K$12*$C$6</f>
        <v>5.3356243663621621</v>
      </c>
      <c r="I602" s="175">
        <f ca="1">'Data (DefiLlama)'!$H$13*100+_xlfn.NORM.S.INV(RAND())*'Data (DefiLlama)'!$K$13*$C$6</f>
        <v>6.6299322338757962</v>
      </c>
      <c r="J602" s="172">
        <f ca="1">C602*'Allocation - Base'!$H$6+D602*'Allocation - Base'!$H$7+E602*'Allocation - Base'!$H$8+F602*'Allocation - Base'!$H$9+G602*'Allocation - Base'!$H$10+H602*'Allocation - Base'!$H$11+I602*'Allocation - Base'!$H$12</f>
        <v>4.3382749527143067</v>
      </c>
      <c r="K602" s="172">
        <f t="shared" ca="1" si="25"/>
        <v>0.31699241476172757</v>
      </c>
      <c r="L602" s="172">
        <f t="shared" ca="1" si="26"/>
        <v>3.9212825379525795</v>
      </c>
      <c r="M602" s="172">
        <f t="shared" ca="1" si="27"/>
        <v>4.2382749527143071</v>
      </c>
      <c r="N602" s="172"/>
    </row>
    <row r="603" spans="2:14" x14ac:dyDescent="0.25">
      <c r="B603" s="164">
        <v>571</v>
      </c>
      <c r="C603" s="172">
        <f ca="1">'Data (DefiLlama)'!$H$7*100+_xlfn.NORM.S.INV(RAND())*'Data (DefiLlama)'!$K$7*$C$6</f>
        <v>4.3608482186314976</v>
      </c>
      <c r="D603" s="172">
        <f ca="1">'Data (DefiLlama)'!$H$8*100+_xlfn.NORM.S.INV(RAND())*'Data (DefiLlama)'!$K$8*$C$6</f>
        <v>6.4397112572027586</v>
      </c>
      <c r="E603" s="172">
        <f ca="1">'Data (DefiLlama)'!$H$9*100+_xlfn.NORM.S.INV(RAND())*'Data (DefiLlama)'!$K$9*$C$6</f>
        <v>4.3688061420601292</v>
      </c>
      <c r="F603" s="172">
        <f ca="1">'Data (DefiLlama)'!$H$10*100+_xlfn.NORM.S.INV(RAND())*'Data (DefiLlama)'!$K$10*$C$6</f>
        <v>3.5668149860354421</v>
      </c>
      <c r="G603" s="172">
        <f ca="1">'Data (DefiLlama)'!$H$11*100+_xlfn.NORM.S.INV(RAND())*'Data (DefiLlama)'!$K$11*$C$6</f>
        <v>0.11522975558905088</v>
      </c>
      <c r="H603" s="172">
        <f ca="1">'Data (DefiLlama)'!$H$12*100+_xlfn.NORM.S.INV(RAND())*'Data (DefiLlama)'!$K$12*$C$6</f>
        <v>4.5117736332854257</v>
      </c>
      <c r="I603" s="175">
        <f ca="1">'Data (DefiLlama)'!$H$13*100+_xlfn.NORM.S.INV(RAND())*'Data (DefiLlama)'!$K$13*$C$6</f>
        <v>6.7819730694476839</v>
      </c>
      <c r="J603" s="172">
        <f ca="1">C603*'Allocation - Base'!$H$6+D603*'Allocation - Base'!$H$7+E603*'Allocation - Base'!$H$8+F603*'Allocation - Base'!$H$9+G603*'Allocation - Base'!$H$10+H603*'Allocation - Base'!$H$11+I603*'Allocation - Base'!$H$12</f>
        <v>4.6929113481774376</v>
      </c>
      <c r="K603" s="172">
        <f t="shared" ca="1" si="25"/>
        <v>10.065883155312253</v>
      </c>
      <c r="L603" s="172">
        <f t="shared" ca="1" si="26"/>
        <v>-5.4729718071348152</v>
      </c>
      <c r="M603" s="172">
        <f t="shared" ca="1" si="27"/>
        <v>4.592911348177438</v>
      </c>
      <c r="N603" s="172"/>
    </row>
    <row r="604" spans="2:14" x14ac:dyDescent="0.25">
      <c r="B604" s="164">
        <v>572</v>
      </c>
      <c r="C604" s="172">
        <f ca="1">'Data (DefiLlama)'!$H$7*100+_xlfn.NORM.S.INV(RAND())*'Data (DefiLlama)'!$K$7*$C$6</f>
        <v>4.2721082224384377</v>
      </c>
      <c r="D604" s="172">
        <f ca="1">'Data (DefiLlama)'!$H$8*100+_xlfn.NORM.S.INV(RAND())*'Data (DefiLlama)'!$K$8*$C$6</f>
        <v>4.3423778862655347</v>
      </c>
      <c r="E604" s="172">
        <f ca="1">'Data (DefiLlama)'!$H$9*100+_xlfn.NORM.S.INV(RAND())*'Data (DefiLlama)'!$K$9*$C$6</f>
        <v>3.7856234570100407</v>
      </c>
      <c r="F604" s="172">
        <f ca="1">'Data (DefiLlama)'!$H$10*100+_xlfn.NORM.S.INV(RAND())*'Data (DefiLlama)'!$K$10*$C$6</f>
        <v>2.8527044222420574</v>
      </c>
      <c r="G604" s="172">
        <f ca="1">'Data (DefiLlama)'!$H$11*100+_xlfn.NORM.S.INV(RAND())*'Data (DefiLlama)'!$K$11*$C$6</f>
        <v>6.9128658063006054E-2</v>
      </c>
      <c r="H604" s="172">
        <f ca="1">'Data (DefiLlama)'!$H$12*100+_xlfn.NORM.S.INV(RAND())*'Data (DefiLlama)'!$K$12*$C$6</f>
        <v>5.2902018424589539</v>
      </c>
      <c r="I604" s="175">
        <f ca="1">'Data (DefiLlama)'!$H$13*100+_xlfn.NORM.S.INV(RAND())*'Data (DefiLlama)'!$K$13*$C$6</f>
        <v>4.5888598783662715</v>
      </c>
      <c r="J604" s="172">
        <f ca="1">C604*'Allocation - Base'!$H$6+D604*'Allocation - Base'!$H$7+E604*'Allocation - Base'!$H$8+F604*'Allocation - Base'!$H$9+G604*'Allocation - Base'!$H$10+H604*'Allocation - Base'!$H$11+I604*'Allocation - Base'!$H$12</f>
        <v>4.1106195118224189</v>
      </c>
      <c r="K604" s="172">
        <f t="shared" ca="1" si="25"/>
        <v>4.9390299741658197</v>
      </c>
      <c r="L604" s="172">
        <f t="shared" ca="1" si="26"/>
        <v>-0.92841046234340041</v>
      </c>
      <c r="M604" s="172">
        <f t="shared" ca="1" si="27"/>
        <v>4.0106195118224193</v>
      </c>
      <c r="N604" s="172"/>
    </row>
    <row r="605" spans="2:14" x14ac:dyDescent="0.25">
      <c r="B605" s="164">
        <v>573</v>
      </c>
      <c r="C605" s="172">
        <f ca="1">'Data (DefiLlama)'!$H$7*100+_xlfn.NORM.S.INV(RAND())*'Data (DefiLlama)'!$K$7*$C$6</f>
        <v>4.238711546261098</v>
      </c>
      <c r="D605" s="172">
        <f ca="1">'Data (DefiLlama)'!$H$8*100+_xlfn.NORM.S.INV(RAND())*'Data (DefiLlama)'!$K$8*$C$6</f>
        <v>3.7470308188861279</v>
      </c>
      <c r="E605" s="172">
        <f ca="1">'Data (DefiLlama)'!$H$9*100+_xlfn.NORM.S.INV(RAND())*'Data (DefiLlama)'!$K$9*$C$6</f>
        <v>4.8695966165150022</v>
      </c>
      <c r="F605" s="172">
        <f ca="1">'Data (DefiLlama)'!$H$10*100+_xlfn.NORM.S.INV(RAND())*'Data (DefiLlama)'!$K$10*$C$6</f>
        <v>4.08388206829291</v>
      </c>
      <c r="G605" s="172">
        <f ca="1">'Data (DefiLlama)'!$H$11*100+_xlfn.NORM.S.INV(RAND())*'Data (DefiLlama)'!$K$11*$C$6</f>
        <v>-0.28321072551164739</v>
      </c>
      <c r="H605" s="172">
        <f ca="1">'Data (DefiLlama)'!$H$12*100+_xlfn.NORM.S.INV(RAND())*'Data (DefiLlama)'!$K$12*$C$6</f>
        <v>4.2132802643807121</v>
      </c>
      <c r="I605" s="175">
        <f ca="1">'Data (DefiLlama)'!$H$13*100+_xlfn.NORM.S.INV(RAND())*'Data (DefiLlama)'!$K$13*$C$6</f>
        <v>3.8135468895188458</v>
      </c>
      <c r="J605" s="172">
        <f ca="1">C605*'Allocation - Base'!$H$6+D605*'Allocation - Base'!$H$7+E605*'Allocation - Base'!$H$8+F605*'Allocation - Base'!$H$9+G605*'Allocation - Base'!$H$10+H605*'Allocation - Base'!$H$11+I605*'Allocation - Base'!$H$12</f>
        <v>4.0436018261101356</v>
      </c>
      <c r="K605" s="172">
        <f t="shared" ca="1" si="25"/>
        <v>0</v>
      </c>
      <c r="L605" s="172">
        <f t="shared" ca="1" si="26"/>
        <v>3.9436018261101355</v>
      </c>
      <c r="M605" s="172">
        <f t="shared" ca="1" si="27"/>
        <v>3.9436018261101355</v>
      </c>
      <c r="N605" s="172"/>
    </row>
    <row r="606" spans="2:14" x14ac:dyDescent="0.25">
      <c r="B606" s="164">
        <v>574</v>
      </c>
      <c r="C606" s="172">
        <f ca="1">'Data (DefiLlama)'!$H$7*100+_xlfn.NORM.S.INV(RAND())*'Data (DefiLlama)'!$K$7*$C$6</f>
        <v>4.3193665531058389</v>
      </c>
      <c r="D606" s="172">
        <f ca="1">'Data (DefiLlama)'!$H$8*100+_xlfn.NORM.S.INV(RAND())*'Data (DefiLlama)'!$K$8*$C$6</f>
        <v>5.6455179782576632</v>
      </c>
      <c r="E606" s="172">
        <f ca="1">'Data (DefiLlama)'!$H$9*100+_xlfn.NORM.S.INV(RAND())*'Data (DefiLlama)'!$K$9*$C$6</f>
        <v>4.3361566922834172</v>
      </c>
      <c r="F606" s="172">
        <f ca="1">'Data (DefiLlama)'!$H$10*100+_xlfn.NORM.S.INV(RAND())*'Data (DefiLlama)'!$K$10*$C$6</f>
        <v>3.2481840840560725</v>
      </c>
      <c r="G606" s="172">
        <f ca="1">'Data (DefiLlama)'!$H$11*100+_xlfn.NORM.S.INV(RAND())*'Data (DefiLlama)'!$K$11*$C$6</f>
        <v>5.7361356783925968E-2</v>
      </c>
      <c r="H606" s="172">
        <f ca="1">'Data (DefiLlama)'!$H$12*100+_xlfn.NORM.S.INV(RAND())*'Data (DefiLlama)'!$K$12*$C$6</f>
        <v>4.8784691301601031</v>
      </c>
      <c r="I606" s="175">
        <f ca="1">'Data (DefiLlama)'!$H$13*100+_xlfn.NORM.S.INV(RAND())*'Data (DefiLlama)'!$K$13*$C$6</f>
        <v>5.0116662750041447</v>
      </c>
      <c r="J606" s="172">
        <f ca="1">C606*'Allocation - Base'!$H$6+D606*'Allocation - Base'!$H$7+E606*'Allocation - Base'!$H$8+F606*'Allocation - Base'!$H$9+G606*'Allocation - Base'!$H$10+H606*'Allocation - Base'!$H$11+I606*'Allocation - Base'!$H$12</f>
        <v>4.525867070930234</v>
      </c>
      <c r="K606" s="172">
        <f t="shared" ca="1" si="25"/>
        <v>0</v>
      </c>
      <c r="L606" s="172">
        <f t="shared" ca="1" si="26"/>
        <v>4.4258670709302343</v>
      </c>
      <c r="M606" s="172">
        <f t="shared" ca="1" si="27"/>
        <v>4.4258670709302343</v>
      </c>
      <c r="N606" s="172"/>
    </row>
    <row r="607" spans="2:14" x14ac:dyDescent="0.25">
      <c r="B607" s="164">
        <v>575</v>
      </c>
      <c r="C607" s="172">
        <f ca="1">'Data (DefiLlama)'!$H$7*100+_xlfn.NORM.S.INV(RAND())*'Data (DefiLlama)'!$K$7*$C$6</f>
        <v>4.3298789849291737</v>
      </c>
      <c r="D607" s="172">
        <f ca="1">'Data (DefiLlama)'!$H$8*100+_xlfn.NORM.S.INV(RAND())*'Data (DefiLlama)'!$K$8*$C$6</f>
        <v>6.1273239305153897</v>
      </c>
      <c r="E607" s="172">
        <f ca="1">'Data (DefiLlama)'!$H$9*100+_xlfn.NORM.S.INV(RAND())*'Data (DefiLlama)'!$K$9*$C$6</f>
        <v>3.5617668350478744</v>
      </c>
      <c r="F607" s="172">
        <f ca="1">'Data (DefiLlama)'!$H$10*100+_xlfn.NORM.S.INV(RAND())*'Data (DefiLlama)'!$K$10*$C$6</f>
        <v>2.4233336954748932</v>
      </c>
      <c r="G607" s="172">
        <f ca="1">'Data (DefiLlama)'!$H$11*100+_xlfn.NORM.S.INV(RAND())*'Data (DefiLlama)'!$K$11*$C$6</f>
        <v>0.12424556582274753</v>
      </c>
      <c r="H607" s="172">
        <f ca="1">'Data (DefiLlama)'!$H$12*100+_xlfn.NORM.S.INV(RAND())*'Data (DefiLlama)'!$K$12*$C$6</f>
        <v>4.1901316054160738</v>
      </c>
      <c r="I607" s="175">
        <f ca="1">'Data (DefiLlama)'!$H$13*100+_xlfn.NORM.S.INV(RAND())*'Data (DefiLlama)'!$K$13*$C$6</f>
        <v>5.9349097555056209</v>
      </c>
      <c r="J607" s="172">
        <f ca="1">C607*'Allocation - Base'!$H$6+D607*'Allocation - Base'!$H$7+E607*'Allocation - Base'!$H$8+F607*'Allocation - Base'!$H$9+G607*'Allocation - Base'!$H$10+H607*'Allocation - Base'!$H$11+I607*'Allocation - Base'!$H$12</f>
        <v>4.3559684059731163</v>
      </c>
      <c r="K607" s="172">
        <f t="shared" ca="1" si="25"/>
        <v>0</v>
      </c>
      <c r="L607" s="172">
        <f t="shared" ca="1" si="26"/>
        <v>4.2559684059731167</v>
      </c>
      <c r="M607" s="172">
        <f t="shared" ca="1" si="27"/>
        <v>4.2559684059731167</v>
      </c>
      <c r="N607" s="172"/>
    </row>
    <row r="608" spans="2:14" x14ac:dyDescent="0.25">
      <c r="B608" s="164">
        <v>576</v>
      </c>
      <c r="C608" s="172">
        <f ca="1">'Data (DefiLlama)'!$H$7*100+_xlfn.NORM.S.INV(RAND())*'Data (DefiLlama)'!$K$7*$C$6</f>
        <v>4.4229797293336928</v>
      </c>
      <c r="D608" s="172">
        <f ca="1">'Data (DefiLlama)'!$H$8*100+_xlfn.NORM.S.INV(RAND())*'Data (DefiLlama)'!$K$8*$C$6</f>
        <v>4.5089817819926434</v>
      </c>
      <c r="E608" s="172">
        <f ca="1">'Data (DefiLlama)'!$H$9*100+_xlfn.NORM.S.INV(RAND())*'Data (DefiLlama)'!$K$9*$C$6</f>
        <v>4.8601293407439128</v>
      </c>
      <c r="F608" s="172">
        <f ca="1">'Data (DefiLlama)'!$H$10*100+_xlfn.NORM.S.INV(RAND())*'Data (DefiLlama)'!$K$10*$C$6</f>
        <v>4.3215080639744619</v>
      </c>
      <c r="G608" s="172">
        <f ca="1">'Data (DefiLlama)'!$H$11*100+_xlfn.NORM.S.INV(RAND())*'Data (DefiLlama)'!$K$11*$C$6</f>
        <v>0.11808482385511482</v>
      </c>
      <c r="H608" s="172">
        <f ca="1">'Data (DefiLlama)'!$H$12*100+_xlfn.NORM.S.INV(RAND())*'Data (DefiLlama)'!$K$12*$C$6</f>
        <v>3.7355725888554505</v>
      </c>
      <c r="I608" s="175">
        <f ca="1">'Data (DefiLlama)'!$H$13*100+_xlfn.NORM.S.INV(RAND())*'Data (DefiLlama)'!$K$13*$C$6</f>
        <v>4.2821237868840294</v>
      </c>
      <c r="J608" s="172">
        <f ca="1">C608*'Allocation - Base'!$H$6+D608*'Allocation - Base'!$H$7+E608*'Allocation - Base'!$H$8+F608*'Allocation - Base'!$H$9+G608*'Allocation - Base'!$H$10+H608*'Allocation - Base'!$H$11+I608*'Allocation - Base'!$H$12</f>
        <v>4.2354118290053204</v>
      </c>
      <c r="K608" s="172">
        <f t="shared" ca="1" si="25"/>
        <v>0</v>
      </c>
      <c r="L608" s="172">
        <f t="shared" ca="1" si="26"/>
        <v>4.1354118290053208</v>
      </c>
      <c r="M608" s="172">
        <f t="shared" ca="1" si="27"/>
        <v>4.1354118290053208</v>
      </c>
      <c r="N608" s="172"/>
    </row>
    <row r="609" spans="2:14" x14ac:dyDescent="0.25">
      <c r="B609" s="164">
        <v>577</v>
      </c>
      <c r="C609" s="172">
        <f ca="1">'Data (DefiLlama)'!$H$7*100+_xlfn.NORM.S.INV(RAND())*'Data (DefiLlama)'!$K$7*$C$6</f>
        <v>4.3201091807174912</v>
      </c>
      <c r="D609" s="172">
        <f ca="1">'Data (DefiLlama)'!$H$8*100+_xlfn.NORM.S.INV(RAND())*'Data (DefiLlama)'!$K$8*$C$6</f>
        <v>4.3971212771098109</v>
      </c>
      <c r="E609" s="172">
        <f ca="1">'Data (DefiLlama)'!$H$9*100+_xlfn.NORM.S.INV(RAND())*'Data (DefiLlama)'!$K$9*$C$6</f>
        <v>4.2128589530430745</v>
      </c>
      <c r="F609" s="172">
        <f ca="1">'Data (DefiLlama)'!$H$10*100+_xlfn.NORM.S.INV(RAND())*'Data (DefiLlama)'!$K$10*$C$6</f>
        <v>2.8036300960475691</v>
      </c>
      <c r="G609" s="172">
        <f ca="1">'Data (DefiLlama)'!$H$11*100+_xlfn.NORM.S.INV(RAND())*'Data (DefiLlama)'!$K$11*$C$6</f>
        <v>-0.49384250699759219</v>
      </c>
      <c r="H609" s="172">
        <f ca="1">'Data (DefiLlama)'!$H$12*100+_xlfn.NORM.S.INV(RAND())*'Data (DefiLlama)'!$K$12*$C$6</f>
        <v>5.4921462623523141</v>
      </c>
      <c r="I609" s="175">
        <f ca="1">'Data (DefiLlama)'!$H$13*100+_xlfn.NORM.S.INV(RAND())*'Data (DefiLlama)'!$K$13*$C$6</f>
        <v>5.4084969452892659</v>
      </c>
      <c r="J609" s="172">
        <f ca="1">C609*'Allocation - Base'!$H$6+D609*'Allocation - Base'!$H$7+E609*'Allocation - Base'!$H$8+F609*'Allocation - Base'!$H$9+G609*'Allocation - Base'!$H$10+H609*'Allocation - Base'!$H$11+I609*'Allocation - Base'!$H$12</f>
        <v>4.2476576257564354</v>
      </c>
      <c r="K609" s="172">
        <f t="shared" ref="K609:K672" ca="1" si="28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4.0179985455545317</v>
      </c>
      <c r="L609" s="172">
        <f t="shared" ref="L609:L672" ca="1" si="29">J609-$C$7*100-K609</f>
        <v>0.12965908020190398</v>
      </c>
      <c r="M609" s="172">
        <f t="shared" ref="M609:M672" ca="1" si="30">J609-$C$7*100</f>
        <v>4.1476576257564357</v>
      </c>
      <c r="N609" s="172"/>
    </row>
    <row r="610" spans="2:14" x14ac:dyDescent="0.25">
      <c r="B610" s="164">
        <v>578</v>
      </c>
      <c r="C610" s="172">
        <f ca="1">'Data (DefiLlama)'!$H$7*100+_xlfn.NORM.S.INV(RAND())*'Data (DefiLlama)'!$K$7*$C$6</f>
        <v>4.0962225288830592</v>
      </c>
      <c r="D610" s="172">
        <f ca="1">'Data (DefiLlama)'!$H$8*100+_xlfn.NORM.S.INV(RAND())*'Data (DefiLlama)'!$K$8*$C$6</f>
        <v>3.7390705079055513</v>
      </c>
      <c r="E610" s="172">
        <f ca="1">'Data (DefiLlama)'!$H$9*100+_xlfn.NORM.S.INV(RAND())*'Data (DefiLlama)'!$K$9*$C$6</f>
        <v>4.1325217396205964</v>
      </c>
      <c r="F610" s="172">
        <f ca="1">'Data (DefiLlama)'!$H$10*100+_xlfn.NORM.S.INV(RAND())*'Data (DefiLlama)'!$K$10*$C$6</f>
        <v>3.3245202684335324</v>
      </c>
      <c r="G610" s="172">
        <f ca="1">'Data (DefiLlama)'!$H$11*100+_xlfn.NORM.S.INV(RAND())*'Data (DefiLlama)'!$K$11*$C$6</f>
        <v>-1.6653158525205432E-2</v>
      </c>
      <c r="H610" s="172">
        <f ca="1">'Data (DefiLlama)'!$H$12*100+_xlfn.NORM.S.INV(RAND())*'Data (DefiLlama)'!$K$12*$C$6</f>
        <v>4.4593457862679582</v>
      </c>
      <c r="I610" s="175">
        <f ca="1">'Data (DefiLlama)'!$H$13*100+_xlfn.NORM.S.INV(RAND())*'Data (DefiLlama)'!$K$13*$C$6</f>
        <v>5.7580785802785384</v>
      </c>
      <c r="J610" s="172">
        <f ca="1">C610*'Allocation - Base'!$H$6+D610*'Allocation - Base'!$H$7+E610*'Allocation - Base'!$H$8+F610*'Allocation - Base'!$H$9+G610*'Allocation - Base'!$H$10+H610*'Allocation - Base'!$H$11+I610*'Allocation - Base'!$H$12</f>
        <v>3.8648340305603881</v>
      </c>
      <c r="K610" s="172">
        <f t="shared" ca="1" si="28"/>
        <v>0.97953894559921817</v>
      </c>
      <c r="L610" s="172">
        <f t="shared" ca="1" si="29"/>
        <v>2.7852950849611697</v>
      </c>
      <c r="M610" s="172">
        <f t="shared" ca="1" si="30"/>
        <v>3.764834030560388</v>
      </c>
      <c r="N610" s="172"/>
    </row>
    <row r="611" spans="2:14" x14ac:dyDescent="0.25">
      <c r="B611" s="164">
        <v>579</v>
      </c>
      <c r="C611" s="172">
        <f ca="1">'Data (DefiLlama)'!$H$7*100+_xlfn.NORM.S.INV(RAND())*'Data (DefiLlama)'!$K$7*$C$6</f>
        <v>3.8852032412003852</v>
      </c>
      <c r="D611" s="172">
        <f ca="1">'Data (DefiLlama)'!$H$8*100+_xlfn.NORM.S.INV(RAND())*'Data (DefiLlama)'!$K$8*$C$6</f>
        <v>4.8408064600455161</v>
      </c>
      <c r="E611" s="172">
        <f ca="1">'Data (DefiLlama)'!$H$9*100+_xlfn.NORM.S.INV(RAND())*'Data (DefiLlama)'!$K$9*$C$6</f>
        <v>4.9278058414988317</v>
      </c>
      <c r="F611" s="172">
        <f ca="1">'Data (DefiLlama)'!$H$10*100+_xlfn.NORM.S.INV(RAND())*'Data (DefiLlama)'!$K$10*$C$6</f>
        <v>3.0601783854419278</v>
      </c>
      <c r="G611" s="172">
        <f ca="1">'Data (DefiLlama)'!$H$11*100+_xlfn.NORM.S.INV(RAND())*'Data (DefiLlama)'!$K$11*$C$6</f>
        <v>-0.3478509078097799</v>
      </c>
      <c r="H611" s="172">
        <f ca="1">'Data (DefiLlama)'!$H$12*100+_xlfn.NORM.S.INV(RAND())*'Data (DefiLlama)'!$K$12*$C$6</f>
        <v>5.108253901819511</v>
      </c>
      <c r="I611" s="175">
        <f ca="1">'Data (DefiLlama)'!$H$13*100+_xlfn.NORM.S.INV(RAND())*'Data (DefiLlama)'!$K$13*$C$6</f>
        <v>6.0612335939015818</v>
      </c>
      <c r="J611" s="172">
        <f ca="1">C611*'Allocation - Base'!$H$6+D611*'Allocation - Base'!$H$7+E611*'Allocation - Base'!$H$8+F611*'Allocation - Base'!$H$9+G611*'Allocation - Base'!$H$10+H611*'Allocation - Base'!$H$11+I611*'Allocation - Base'!$H$12</f>
        <v>4.3565595876286398</v>
      </c>
      <c r="K611" s="172">
        <f t="shared" ca="1" si="28"/>
        <v>4.8383429286148747</v>
      </c>
      <c r="L611" s="172">
        <f t="shared" ca="1" si="29"/>
        <v>-0.58178334098623452</v>
      </c>
      <c r="M611" s="172">
        <f t="shared" ca="1" si="30"/>
        <v>4.2565595876286402</v>
      </c>
      <c r="N611" s="172"/>
    </row>
    <row r="612" spans="2:14" x14ac:dyDescent="0.25">
      <c r="B612" s="164">
        <v>580</v>
      </c>
      <c r="C612" s="172">
        <f ca="1">'Data (DefiLlama)'!$H$7*100+_xlfn.NORM.S.INV(RAND())*'Data (DefiLlama)'!$K$7*$C$6</f>
        <v>4.4428329294447959</v>
      </c>
      <c r="D612" s="172">
        <f ca="1">'Data (DefiLlama)'!$H$8*100+_xlfn.NORM.S.INV(RAND())*'Data (DefiLlama)'!$K$8*$C$6</f>
        <v>4.1788535003920373</v>
      </c>
      <c r="E612" s="172">
        <f ca="1">'Data (DefiLlama)'!$H$9*100+_xlfn.NORM.S.INV(RAND())*'Data (DefiLlama)'!$K$9*$C$6</f>
        <v>3.6644805166043892</v>
      </c>
      <c r="F612" s="172">
        <f ca="1">'Data (DefiLlama)'!$H$10*100+_xlfn.NORM.S.INV(RAND())*'Data (DefiLlama)'!$K$10*$C$6</f>
        <v>4.221147356729225</v>
      </c>
      <c r="G612" s="172">
        <f ca="1">'Data (DefiLlama)'!$H$11*100+_xlfn.NORM.S.INV(RAND())*'Data (DefiLlama)'!$K$11*$C$6</f>
        <v>-0.10262894337661911</v>
      </c>
      <c r="H612" s="172">
        <f ca="1">'Data (DefiLlama)'!$H$12*100+_xlfn.NORM.S.INV(RAND())*'Data (DefiLlama)'!$K$12*$C$6</f>
        <v>4.0351293204601664</v>
      </c>
      <c r="I612" s="175">
        <f ca="1">'Data (DefiLlama)'!$H$13*100+_xlfn.NORM.S.INV(RAND())*'Data (DefiLlama)'!$K$13*$C$6</f>
        <v>5.2868659438995405</v>
      </c>
      <c r="J612" s="172">
        <f ca="1">C612*'Allocation - Base'!$H$6+D612*'Allocation - Base'!$H$7+E612*'Allocation - Base'!$H$8+F612*'Allocation - Base'!$H$9+G612*'Allocation - Base'!$H$10+H612*'Allocation - Base'!$H$11+I612*'Allocation - Base'!$H$12</f>
        <v>3.8938213339827392</v>
      </c>
      <c r="K612" s="172">
        <f t="shared" ca="1" si="28"/>
        <v>0</v>
      </c>
      <c r="L612" s="172">
        <f t="shared" ca="1" si="29"/>
        <v>3.7938213339827391</v>
      </c>
      <c r="M612" s="172">
        <f t="shared" ca="1" si="30"/>
        <v>3.7938213339827391</v>
      </c>
      <c r="N612" s="172"/>
    </row>
    <row r="613" spans="2:14" x14ac:dyDescent="0.25">
      <c r="B613" s="164">
        <v>581</v>
      </c>
      <c r="C613" s="172">
        <f ca="1">'Data (DefiLlama)'!$H$7*100+_xlfn.NORM.S.INV(RAND())*'Data (DefiLlama)'!$K$7*$C$6</f>
        <v>4.259368718027341</v>
      </c>
      <c r="D613" s="172">
        <f ca="1">'Data (DefiLlama)'!$H$8*100+_xlfn.NORM.S.INV(RAND())*'Data (DefiLlama)'!$K$8*$C$6</f>
        <v>4.9520487685602621</v>
      </c>
      <c r="E613" s="172">
        <f ca="1">'Data (DefiLlama)'!$H$9*100+_xlfn.NORM.S.INV(RAND())*'Data (DefiLlama)'!$K$9*$C$6</f>
        <v>3.1785249815157224</v>
      </c>
      <c r="F613" s="172">
        <f ca="1">'Data (DefiLlama)'!$H$10*100+_xlfn.NORM.S.INV(RAND())*'Data (DefiLlama)'!$K$10*$C$6</f>
        <v>2.387157447794956</v>
      </c>
      <c r="G613" s="172">
        <f ca="1">'Data (DefiLlama)'!$H$11*100+_xlfn.NORM.S.INV(RAND())*'Data (DefiLlama)'!$K$11*$C$6</f>
        <v>0.28730045289731065</v>
      </c>
      <c r="H613" s="172">
        <f ca="1">'Data (DefiLlama)'!$H$12*100+_xlfn.NORM.S.INV(RAND())*'Data (DefiLlama)'!$K$12*$C$6</f>
        <v>3.9967012269727951</v>
      </c>
      <c r="I613" s="175">
        <f ca="1">'Data (DefiLlama)'!$H$13*100+_xlfn.NORM.S.INV(RAND())*'Data (DefiLlama)'!$K$13*$C$6</f>
        <v>6.0058346845842738</v>
      </c>
      <c r="J613" s="172">
        <f ca="1">C613*'Allocation - Base'!$H$6+D613*'Allocation - Base'!$H$7+E613*'Allocation - Base'!$H$8+F613*'Allocation - Base'!$H$9+G613*'Allocation - Base'!$H$10+H613*'Allocation - Base'!$H$11+I613*'Allocation - Base'!$H$12</f>
        <v>3.9243242596179835</v>
      </c>
      <c r="K613" s="172">
        <f t="shared" ca="1" si="28"/>
        <v>0</v>
      </c>
      <c r="L613" s="172">
        <f t="shared" ca="1" si="29"/>
        <v>3.8243242596179834</v>
      </c>
      <c r="M613" s="172">
        <f t="shared" ca="1" si="30"/>
        <v>3.8243242596179834</v>
      </c>
      <c r="N613" s="172"/>
    </row>
    <row r="614" spans="2:14" x14ac:dyDescent="0.25">
      <c r="B614" s="164">
        <v>582</v>
      </c>
      <c r="C614" s="172">
        <f ca="1">'Data (DefiLlama)'!$H$7*100+_xlfn.NORM.S.INV(RAND())*'Data (DefiLlama)'!$K$7*$C$6</f>
        <v>4.3723310211396127</v>
      </c>
      <c r="D614" s="172">
        <f ca="1">'Data (DefiLlama)'!$H$8*100+_xlfn.NORM.S.INV(RAND())*'Data (DefiLlama)'!$K$8*$C$6</f>
        <v>4.5110598785613973</v>
      </c>
      <c r="E614" s="172">
        <f ca="1">'Data (DefiLlama)'!$H$9*100+_xlfn.NORM.S.INV(RAND())*'Data (DefiLlama)'!$K$9*$C$6</f>
        <v>4.2942801415709111</v>
      </c>
      <c r="F614" s="172">
        <f ca="1">'Data (DefiLlama)'!$H$10*100+_xlfn.NORM.S.INV(RAND())*'Data (DefiLlama)'!$K$10*$C$6</f>
        <v>3.5819815817807337</v>
      </c>
      <c r="G614" s="172">
        <f ca="1">'Data (DefiLlama)'!$H$11*100+_xlfn.NORM.S.INV(RAND())*'Data (DefiLlama)'!$K$11*$C$6</f>
        <v>9.6352333204787186E-2</v>
      </c>
      <c r="H614" s="172">
        <f ca="1">'Data (DefiLlama)'!$H$12*100+_xlfn.NORM.S.INV(RAND())*'Data (DefiLlama)'!$K$12*$C$6</f>
        <v>3.5756768010002782</v>
      </c>
      <c r="I614" s="175">
        <f ca="1">'Data (DefiLlama)'!$H$13*100+_xlfn.NORM.S.INV(RAND())*'Data (DefiLlama)'!$K$13*$C$6</f>
        <v>6.6340280797051525</v>
      </c>
      <c r="J614" s="172">
        <f ca="1">C614*'Allocation - Base'!$H$6+D614*'Allocation - Base'!$H$7+E614*'Allocation - Base'!$H$8+F614*'Allocation - Base'!$H$9+G614*'Allocation - Base'!$H$10+H614*'Allocation - Base'!$H$11+I614*'Allocation - Base'!$H$12</f>
        <v>4.054203448185242</v>
      </c>
      <c r="K614" s="172">
        <f t="shared" ca="1" si="28"/>
        <v>0</v>
      </c>
      <c r="L614" s="172">
        <f t="shared" ca="1" si="29"/>
        <v>3.9542034481852419</v>
      </c>
      <c r="M614" s="172">
        <f t="shared" ca="1" si="30"/>
        <v>3.9542034481852419</v>
      </c>
      <c r="N614" s="172"/>
    </row>
    <row r="615" spans="2:14" x14ac:dyDescent="0.25">
      <c r="B615" s="164">
        <v>583</v>
      </c>
      <c r="C615" s="172">
        <f ca="1">'Data (DefiLlama)'!$H$7*100+_xlfn.NORM.S.INV(RAND())*'Data (DefiLlama)'!$K$7*$C$6</f>
        <v>4.3754099324469946</v>
      </c>
      <c r="D615" s="172">
        <f ca="1">'Data (DefiLlama)'!$H$8*100+_xlfn.NORM.S.INV(RAND())*'Data (DefiLlama)'!$K$8*$C$6</f>
        <v>6.7404471543656097</v>
      </c>
      <c r="E615" s="172">
        <f ca="1">'Data (DefiLlama)'!$H$9*100+_xlfn.NORM.S.INV(RAND())*'Data (DefiLlama)'!$K$9*$C$6</f>
        <v>4.2088354722429537</v>
      </c>
      <c r="F615" s="172">
        <f ca="1">'Data (DefiLlama)'!$H$10*100+_xlfn.NORM.S.INV(RAND())*'Data (DefiLlama)'!$K$10*$C$6</f>
        <v>3.3154673265293031</v>
      </c>
      <c r="G615" s="172">
        <f ca="1">'Data (DefiLlama)'!$H$11*100+_xlfn.NORM.S.INV(RAND())*'Data (DefiLlama)'!$K$11*$C$6</f>
        <v>-0.298164344035388</v>
      </c>
      <c r="H615" s="172">
        <f ca="1">'Data (DefiLlama)'!$H$12*100+_xlfn.NORM.S.INV(RAND())*'Data (DefiLlama)'!$K$12*$C$6</f>
        <v>5.5875150854843874</v>
      </c>
      <c r="I615" s="175">
        <f ca="1">'Data (DefiLlama)'!$H$13*100+_xlfn.NORM.S.INV(RAND())*'Data (DefiLlama)'!$K$13*$C$6</f>
        <v>3.752514598240102</v>
      </c>
      <c r="J615" s="172">
        <f ca="1">C615*'Allocation - Base'!$H$6+D615*'Allocation - Base'!$H$7+E615*'Allocation - Base'!$H$8+F615*'Allocation - Base'!$H$9+G615*'Allocation - Base'!$H$10+H615*'Allocation - Base'!$H$11+I615*'Allocation - Base'!$H$12</f>
        <v>4.873162682007127</v>
      </c>
      <c r="K615" s="172">
        <f t="shared" ca="1" si="28"/>
        <v>0</v>
      </c>
      <c r="L615" s="172">
        <f t="shared" ca="1" si="29"/>
        <v>4.7731626820071273</v>
      </c>
      <c r="M615" s="172">
        <f t="shared" ca="1" si="30"/>
        <v>4.7731626820071273</v>
      </c>
      <c r="N615" s="172"/>
    </row>
    <row r="616" spans="2:14" x14ac:dyDescent="0.25">
      <c r="B616" s="164">
        <v>584</v>
      </c>
      <c r="C616" s="172">
        <f ca="1">'Data (DefiLlama)'!$H$7*100+_xlfn.NORM.S.INV(RAND())*'Data (DefiLlama)'!$K$7*$C$6</f>
        <v>4.4390673409116896</v>
      </c>
      <c r="D616" s="172">
        <f ca="1">'Data (DefiLlama)'!$H$8*100+_xlfn.NORM.S.INV(RAND())*'Data (DefiLlama)'!$K$8*$C$6</f>
        <v>3.9629638895217409</v>
      </c>
      <c r="E616" s="172">
        <f ca="1">'Data (DefiLlama)'!$H$9*100+_xlfn.NORM.S.INV(RAND())*'Data (DefiLlama)'!$K$9*$C$6</f>
        <v>3.963275739926591</v>
      </c>
      <c r="F616" s="172">
        <f ca="1">'Data (DefiLlama)'!$H$10*100+_xlfn.NORM.S.INV(RAND())*'Data (DefiLlama)'!$K$10*$C$6</f>
        <v>3.2567458601688073</v>
      </c>
      <c r="G616" s="172">
        <f ca="1">'Data (DefiLlama)'!$H$11*100+_xlfn.NORM.S.INV(RAND())*'Data (DefiLlama)'!$K$11*$C$6</f>
        <v>-0.41265398227137962</v>
      </c>
      <c r="H616" s="172">
        <f ca="1">'Data (DefiLlama)'!$H$12*100+_xlfn.NORM.S.INV(RAND())*'Data (DefiLlama)'!$K$12*$C$6</f>
        <v>5.7378370109136849</v>
      </c>
      <c r="I616" s="175">
        <f ca="1">'Data (DefiLlama)'!$H$13*100+_xlfn.NORM.S.INV(RAND())*'Data (DefiLlama)'!$K$13*$C$6</f>
        <v>5.9553311477040927</v>
      </c>
      <c r="J616" s="172">
        <f ca="1">C616*'Allocation - Base'!$H$6+D616*'Allocation - Base'!$H$7+E616*'Allocation - Base'!$H$8+F616*'Allocation - Base'!$H$9+G616*'Allocation - Base'!$H$10+H616*'Allocation - Base'!$H$11+I616*'Allocation - Base'!$H$12</f>
        <v>4.1533229621590735</v>
      </c>
      <c r="K616" s="172">
        <f t="shared" ca="1" si="28"/>
        <v>0</v>
      </c>
      <c r="L616" s="172">
        <f t="shared" ca="1" si="29"/>
        <v>4.0533229621590738</v>
      </c>
      <c r="M616" s="172">
        <f t="shared" ca="1" si="30"/>
        <v>4.0533229621590738</v>
      </c>
      <c r="N616" s="172"/>
    </row>
    <row r="617" spans="2:14" x14ac:dyDescent="0.25">
      <c r="B617" s="164">
        <v>585</v>
      </c>
      <c r="C617" s="172">
        <f ca="1">'Data (DefiLlama)'!$H$7*100+_xlfn.NORM.S.INV(RAND())*'Data (DefiLlama)'!$K$7*$C$6</f>
        <v>4.372625557148317</v>
      </c>
      <c r="D617" s="172">
        <f ca="1">'Data (DefiLlama)'!$H$8*100+_xlfn.NORM.S.INV(RAND())*'Data (DefiLlama)'!$K$8*$C$6</f>
        <v>5.8450105123682068</v>
      </c>
      <c r="E617" s="172">
        <f ca="1">'Data (DefiLlama)'!$H$9*100+_xlfn.NORM.S.INV(RAND())*'Data (DefiLlama)'!$K$9*$C$6</f>
        <v>4.1018292240395748</v>
      </c>
      <c r="F617" s="172">
        <f ca="1">'Data (DefiLlama)'!$H$10*100+_xlfn.NORM.S.INV(RAND())*'Data (DefiLlama)'!$K$10*$C$6</f>
        <v>3.577471249967322</v>
      </c>
      <c r="G617" s="172">
        <f ca="1">'Data (DefiLlama)'!$H$11*100+_xlfn.NORM.S.INV(RAND())*'Data (DefiLlama)'!$K$11*$C$6</f>
        <v>5.564090430806061E-2</v>
      </c>
      <c r="H617" s="172">
        <f ca="1">'Data (DefiLlama)'!$H$12*100+_xlfn.NORM.S.INV(RAND())*'Data (DefiLlama)'!$K$12*$C$6</f>
        <v>3.6664193992438592</v>
      </c>
      <c r="I617" s="175">
        <f ca="1">'Data (DefiLlama)'!$H$13*100+_xlfn.NORM.S.INV(RAND())*'Data (DefiLlama)'!$K$13*$C$6</f>
        <v>5.2716817485052516</v>
      </c>
      <c r="J617" s="172">
        <f ca="1">C617*'Allocation - Base'!$H$6+D617*'Allocation - Base'!$H$7+E617*'Allocation - Base'!$H$8+F617*'Allocation - Base'!$H$9+G617*'Allocation - Base'!$H$10+H617*'Allocation - Base'!$H$11+I617*'Allocation - Base'!$H$12</f>
        <v>4.3512425563484225</v>
      </c>
      <c r="K617" s="172">
        <f t="shared" ca="1" si="28"/>
        <v>3.6196342282542053</v>
      </c>
      <c r="L617" s="172">
        <f t="shared" ca="1" si="29"/>
        <v>0.63160832809421752</v>
      </c>
      <c r="M617" s="172">
        <f t="shared" ca="1" si="30"/>
        <v>4.2512425563484229</v>
      </c>
      <c r="N617" s="172"/>
    </row>
    <row r="618" spans="2:14" x14ac:dyDescent="0.25">
      <c r="B618" s="164">
        <v>586</v>
      </c>
      <c r="C618" s="172">
        <f ca="1">'Data (DefiLlama)'!$H$7*100+_xlfn.NORM.S.INV(RAND())*'Data (DefiLlama)'!$K$7*$C$6</f>
        <v>4.378159113817083</v>
      </c>
      <c r="D618" s="172">
        <f ca="1">'Data (DefiLlama)'!$H$8*100+_xlfn.NORM.S.INV(RAND())*'Data (DefiLlama)'!$K$8*$C$6</f>
        <v>4.4331236357526844</v>
      </c>
      <c r="E618" s="172">
        <f ca="1">'Data (DefiLlama)'!$H$9*100+_xlfn.NORM.S.INV(RAND())*'Data (DefiLlama)'!$K$9*$C$6</f>
        <v>4.0774220303806903</v>
      </c>
      <c r="F618" s="172">
        <f ca="1">'Data (DefiLlama)'!$H$10*100+_xlfn.NORM.S.INV(RAND())*'Data (DefiLlama)'!$K$10*$C$6</f>
        <v>3.0487487004292952</v>
      </c>
      <c r="G618" s="172">
        <f ca="1">'Data (DefiLlama)'!$H$11*100+_xlfn.NORM.S.INV(RAND())*'Data (DefiLlama)'!$K$11*$C$6</f>
        <v>-5.4212308240164705E-3</v>
      </c>
      <c r="H618" s="172">
        <f ca="1">'Data (DefiLlama)'!$H$12*100+_xlfn.NORM.S.INV(RAND())*'Data (DefiLlama)'!$K$12*$C$6</f>
        <v>5.1550128969574542</v>
      </c>
      <c r="I618" s="175">
        <f ca="1">'Data (DefiLlama)'!$H$13*100+_xlfn.NORM.S.INV(RAND())*'Data (DefiLlama)'!$K$13*$C$6</f>
        <v>8.2323645900064282</v>
      </c>
      <c r="J618" s="172">
        <f ca="1">C618*'Allocation - Base'!$H$6+D618*'Allocation - Base'!$H$7+E618*'Allocation - Base'!$H$8+F618*'Allocation - Base'!$H$9+G618*'Allocation - Base'!$H$10+H618*'Allocation - Base'!$H$11+I618*'Allocation - Base'!$H$12</f>
        <v>4.2140650236808854</v>
      </c>
      <c r="K618" s="172">
        <f t="shared" ca="1" si="28"/>
        <v>0</v>
      </c>
      <c r="L618" s="172">
        <f t="shared" ca="1" si="29"/>
        <v>4.1140650236808858</v>
      </c>
      <c r="M618" s="172">
        <f t="shared" ca="1" si="30"/>
        <v>4.1140650236808858</v>
      </c>
      <c r="N618" s="172"/>
    </row>
    <row r="619" spans="2:14" x14ac:dyDescent="0.25">
      <c r="B619" s="164">
        <v>587</v>
      </c>
      <c r="C619" s="172">
        <f ca="1">'Data (DefiLlama)'!$H$7*100+_xlfn.NORM.S.INV(RAND())*'Data (DefiLlama)'!$K$7*$C$6</f>
        <v>4.2313415426620145</v>
      </c>
      <c r="D619" s="172">
        <f ca="1">'Data (DefiLlama)'!$H$8*100+_xlfn.NORM.S.INV(RAND())*'Data (DefiLlama)'!$K$8*$C$6</f>
        <v>4.0673579827048556</v>
      </c>
      <c r="E619" s="172">
        <f ca="1">'Data (DefiLlama)'!$H$9*100+_xlfn.NORM.S.INV(RAND())*'Data (DefiLlama)'!$K$9*$C$6</f>
        <v>5.2570033277610229</v>
      </c>
      <c r="F619" s="172">
        <f ca="1">'Data (DefiLlama)'!$H$10*100+_xlfn.NORM.S.INV(RAND())*'Data (DefiLlama)'!$K$10*$C$6</f>
        <v>3.7054674498416302</v>
      </c>
      <c r="G619" s="172">
        <f ca="1">'Data (DefiLlama)'!$H$11*100+_xlfn.NORM.S.INV(RAND())*'Data (DefiLlama)'!$K$11*$C$6</f>
        <v>-0.57252142375813786</v>
      </c>
      <c r="H619" s="172">
        <f ca="1">'Data (DefiLlama)'!$H$12*100+_xlfn.NORM.S.INV(RAND())*'Data (DefiLlama)'!$K$12*$C$6</f>
        <v>3.7905464211198829</v>
      </c>
      <c r="I619" s="175">
        <f ca="1">'Data (DefiLlama)'!$H$13*100+_xlfn.NORM.S.INV(RAND())*'Data (DefiLlama)'!$K$13*$C$6</f>
        <v>5.2548821457767625</v>
      </c>
      <c r="J619" s="172">
        <f ca="1">C619*'Allocation - Base'!$H$6+D619*'Allocation - Base'!$H$7+E619*'Allocation - Base'!$H$8+F619*'Allocation - Base'!$H$9+G619*'Allocation - Base'!$H$10+H619*'Allocation - Base'!$H$11+I619*'Allocation - Base'!$H$12</f>
        <v>4.1404486823951494</v>
      </c>
      <c r="K619" s="172">
        <f t="shared" ca="1" si="28"/>
        <v>0</v>
      </c>
      <c r="L619" s="172">
        <f t="shared" ca="1" si="29"/>
        <v>4.0404486823951498</v>
      </c>
      <c r="M619" s="172">
        <f t="shared" ca="1" si="30"/>
        <v>4.0404486823951498</v>
      </c>
      <c r="N619" s="172"/>
    </row>
    <row r="620" spans="2:14" x14ac:dyDescent="0.25">
      <c r="B620" s="164">
        <v>588</v>
      </c>
      <c r="C620" s="172">
        <f ca="1">'Data (DefiLlama)'!$H$7*100+_xlfn.NORM.S.INV(RAND())*'Data (DefiLlama)'!$K$7*$C$6</f>
        <v>4.2355887074829317</v>
      </c>
      <c r="D620" s="172">
        <f ca="1">'Data (DefiLlama)'!$H$8*100+_xlfn.NORM.S.INV(RAND())*'Data (DefiLlama)'!$K$8*$C$6</f>
        <v>4.7036767641336068</v>
      </c>
      <c r="E620" s="172">
        <f ca="1">'Data (DefiLlama)'!$H$9*100+_xlfn.NORM.S.INV(RAND())*'Data (DefiLlama)'!$K$9*$C$6</f>
        <v>3.8950905307402293</v>
      </c>
      <c r="F620" s="172">
        <f ca="1">'Data (DefiLlama)'!$H$10*100+_xlfn.NORM.S.INV(RAND())*'Data (DefiLlama)'!$K$10*$C$6</f>
        <v>4.031707778538336</v>
      </c>
      <c r="G620" s="172">
        <f ca="1">'Data (DefiLlama)'!$H$11*100+_xlfn.NORM.S.INV(RAND())*'Data (DefiLlama)'!$K$11*$C$6</f>
        <v>0.11403367033661546</v>
      </c>
      <c r="H620" s="172">
        <f ca="1">'Data (DefiLlama)'!$H$12*100+_xlfn.NORM.S.INV(RAND())*'Data (DefiLlama)'!$K$12*$C$6</f>
        <v>4.956993837422309</v>
      </c>
      <c r="I620" s="175">
        <f ca="1">'Data (DefiLlama)'!$H$13*100+_xlfn.NORM.S.INV(RAND())*'Data (DefiLlama)'!$K$13*$C$6</f>
        <v>6.0739813050105322</v>
      </c>
      <c r="J620" s="172">
        <f ca="1">C620*'Allocation - Base'!$H$6+D620*'Allocation - Base'!$H$7+E620*'Allocation - Base'!$H$8+F620*'Allocation - Base'!$H$9+G620*'Allocation - Base'!$H$10+H620*'Allocation - Base'!$H$11+I620*'Allocation - Base'!$H$12</f>
        <v>4.1696191950935155</v>
      </c>
      <c r="K620" s="172">
        <f t="shared" ca="1" si="28"/>
        <v>0.69485610859481828</v>
      </c>
      <c r="L620" s="172">
        <f t="shared" ca="1" si="29"/>
        <v>3.3747630864986977</v>
      </c>
      <c r="M620" s="172">
        <f t="shared" ca="1" si="30"/>
        <v>4.0696191950935159</v>
      </c>
      <c r="N620" s="172"/>
    </row>
    <row r="621" spans="2:14" x14ac:dyDescent="0.25">
      <c r="B621" s="164">
        <v>589</v>
      </c>
      <c r="C621" s="172">
        <f ca="1">'Data (DefiLlama)'!$H$7*100+_xlfn.NORM.S.INV(RAND())*'Data (DefiLlama)'!$K$7*$C$6</f>
        <v>4.2617424043748757</v>
      </c>
      <c r="D621" s="172">
        <f ca="1">'Data (DefiLlama)'!$H$8*100+_xlfn.NORM.S.INV(RAND())*'Data (DefiLlama)'!$K$8*$C$6</f>
        <v>5.4259087646192228</v>
      </c>
      <c r="E621" s="172">
        <f ca="1">'Data (DefiLlama)'!$H$9*100+_xlfn.NORM.S.INV(RAND())*'Data (DefiLlama)'!$K$9*$C$6</f>
        <v>3.8528083717212076</v>
      </c>
      <c r="F621" s="172">
        <f ca="1">'Data (DefiLlama)'!$H$10*100+_xlfn.NORM.S.INV(RAND())*'Data (DefiLlama)'!$K$10*$C$6</f>
        <v>3.2402281781295428</v>
      </c>
      <c r="G621" s="172">
        <f ca="1">'Data (DefiLlama)'!$H$11*100+_xlfn.NORM.S.INV(RAND())*'Data (DefiLlama)'!$K$11*$C$6</f>
        <v>-0.17260703741269834</v>
      </c>
      <c r="H621" s="172">
        <f ca="1">'Data (DefiLlama)'!$H$12*100+_xlfn.NORM.S.INV(RAND())*'Data (DefiLlama)'!$K$12*$C$6</f>
        <v>4.8918845393520023</v>
      </c>
      <c r="I621" s="175">
        <f ca="1">'Data (DefiLlama)'!$H$13*100+_xlfn.NORM.S.INV(RAND())*'Data (DefiLlama)'!$K$13*$C$6</f>
        <v>6.7167746277540115</v>
      </c>
      <c r="J621" s="172">
        <f ca="1">C621*'Allocation - Base'!$H$6+D621*'Allocation - Base'!$H$7+E621*'Allocation - Base'!$H$8+F621*'Allocation - Base'!$H$9+G621*'Allocation - Base'!$H$10+H621*'Allocation - Base'!$H$11+I621*'Allocation - Base'!$H$12</f>
        <v>4.3233543344297356</v>
      </c>
      <c r="K621" s="172">
        <f t="shared" ca="1" si="28"/>
        <v>0</v>
      </c>
      <c r="L621" s="172">
        <f t="shared" ca="1" si="29"/>
        <v>4.223354334429736</v>
      </c>
      <c r="M621" s="172">
        <f t="shared" ca="1" si="30"/>
        <v>4.223354334429736</v>
      </c>
      <c r="N621" s="172"/>
    </row>
    <row r="622" spans="2:14" x14ac:dyDescent="0.25">
      <c r="B622" s="164">
        <v>590</v>
      </c>
      <c r="C622" s="172">
        <f ca="1">'Data (DefiLlama)'!$H$7*100+_xlfn.NORM.S.INV(RAND())*'Data (DefiLlama)'!$K$7*$C$6</f>
        <v>4.36303033023409</v>
      </c>
      <c r="D622" s="172">
        <f ca="1">'Data (DefiLlama)'!$H$8*100+_xlfn.NORM.S.INV(RAND())*'Data (DefiLlama)'!$K$8*$C$6</f>
        <v>5.1699915810498958</v>
      </c>
      <c r="E622" s="172">
        <f ca="1">'Data (DefiLlama)'!$H$9*100+_xlfn.NORM.S.INV(RAND())*'Data (DefiLlama)'!$K$9*$C$6</f>
        <v>3.2096263137426773</v>
      </c>
      <c r="F622" s="172">
        <f ca="1">'Data (DefiLlama)'!$H$10*100+_xlfn.NORM.S.INV(RAND())*'Data (DefiLlama)'!$K$10*$C$6</f>
        <v>3.3946028875663217</v>
      </c>
      <c r="G622" s="172">
        <f ca="1">'Data (DefiLlama)'!$H$11*100+_xlfn.NORM.S.INV(RAND())*'Data (DefiLlama)'!$K$11*$C$6</f>
        <v>-3.2706760045637689E-2</v>
      </c>
      <c r="H622" s="172">
        <f ca="1">'Data (DefiLlama)'!$H$12*100+_xlfn.NORM.S.INV(RAND())*'Data (DefiLlama)'!$K$12*$C$6</f>
        <v>4.4720007283394514</v>
      </c>
      <c r="I622" s="175">
        <f ca="1">'Data (DefiLlama)'!$H$13*100+_xlfn.NORM.S.INV(RAND())*'Data (DefiLlama)'!$K$13*$C$6</f>
        <v>6.6169044436117126</v>
      </c>
      <c r="J622" s="172">
        <f ca="1">C622*'Allocation - Base'!$H$6+D622*'Allocation - Base'!$H$7+E622*'Allocation - Base'!$H$8+F622*'Allocation - Base'!$H$9+G622*'Allocation - Base'!$H$10+H622*'Allocation - Base'!$H$11+I622*'Allocation - Base'!$H$12</f>
        <v>4.072978344017006</v>
      </c>
      <c r="K622" s="172">
        <f t="shared" ca="1" si="28"/>
        <v>0</v>
      </c>
      <c r="L622" s="172">
        <f t="shared" ca="1" si="29"/>
        <v>3.9729783440170059</v>
      </c>
      <c r="M622" s="172">
        <f t="shared" ca="1" si="30"/>
        <v>3.9729783440170059</v>
      </c>
      <c r="N622" s="172"/>
    </row>
    <row r="623" spans="2:14" x14ac:dyDescent="0.25">
      <c r="B623" s="164">
        <v>591</v>
      </c>
      <c r="C623" s="172">
        <f ca="1">'Data (DefiLlama)'!$H$7*100+_xlfn.NORM.S.INV(RAND())*'Data (DefiLlama)'!$K$7*$C$6</f>
        <v>4.196906908251222</v>
      </c>
      <c r="D623" s="172">
        <f ca="1">'Data (DefiLlama)'!$H$8*100+_xlfn.NORM.S.INV(RAND())*'Data (DefiLlama)'!$K$8*$C$6</f>
        <v>3.7496160123491724</v>
      </c>
      <c r="E623" s="172">
        <f ca="1">'Data (DefiLlama)'!$H$9*100+_xlfn.NORM.S.INV(RAND())*'Data (DefiLlama)'!$K$9*$C$6</f>
        <v>4.3291674623905436</v>
      </c>
      <c r="F623" s="172">
        <f ca="1">'Data (DefiLlama)'!$H$10*100+_xlfn.NORM.S.INV(RAND())*'Data (DefiLlama)'!$K$10*$C$6</f>
        <v>3.4172098064143044</v>
      </c>
      <c r="G623" s="172">
        <f ca="1">'Data (DefiLlama)'!$H$11*100+_xlfn.NORM.S.INV(RAND())*'Data (DefiLlama)'!$K$11*$C$6</f>
        <v>7.6760069059080546E-2</v>
      </c>
      <c r="H623" s="172">
        <f ca="1">'Data (DefiLlama)'!$H$12*100+_xlfn.NORM.S.INV(RAND())*'Data (DefiLlama)'!$K$12*$C$6</f>
        <v>5.2476931423297124</v>
      </c>
      <c r="I623" s="175">
        <f ca="1">'Data (DefiLlama)'!$H$13*100+_xlfn.NORM.S.INV(RAND())*'Data (DefiLlama)'!$K$13*$C$6</f>
        <v>4.3613981643273689</v>
      </c>
      <c r="J623" s="172">
        <f ca="1">C623*'Allocation - Base'!$H$6+D623*'Allocation - Base'!$H$7+E623*'Allocation - Base'!$H$8+F623*'Allocation - Base'!$H$9+G623*'Allocation - Base'!$H$10+H623*'Allocation - Base'!$H$11+I623*'Allocation - Base'!$H$12</f>
        <v>4.069759915962706</v>
      </c>
      <c r="K623" s="172">
        <f t="shared" ca="1" si="28"/>
        <v>0</v>
      </c>
      <c r="L623" s="172">
        <f t="shared" ca="1" si="29"/>
        <v>3.9697599159627059</v>
      </c>
      <c r="M623" s="172">
        <f t="shared" ca="1" si="30"/>
        <v>3.9697599159627059</v>
      </c>
      <c r="N623" s="172"/>
    </row>
    <row r="624" spans="2:14" x14ac:dyDescent="0.25">
      <c r="B624" s="164">
        <v>592</v>
      </c>
      <c r="C624" s="172">
        <f ca="1">'Data (DefiLlama)'!$H$7*100+_xlfn.NORM.S.INV(RAND())*'Data (DefiLlama)'!$K$7*$C$6</f>
        <v>4.2239936662667068</v>
      </c>
      <c r="D624" s="172">
        <f ca="1">'Data (DefiLlama)'!$H$8*100+_xlfn.NORM.S.INV(RAND())*'Data (DefiLlama)'!$K$8*$C$6</f>
        <v>5.8800263580925698</v>
      </c>
      <c r="E624" s="172">
        <f ca="1">'Data (DefiLlama)'!$H$9*100+_xlfn.NORM.S.INV(RAND())*'Data (DefiLlama)'!$K$9*$C$6</f>
        <v>3.871692950075285</v>
      </c>
      <c r="F624" s="172">
        <f ca="1">'Data (DefiLlama)'!$H$10*100+_xlfn.NORM.S.INV(RAND())*'Data (DefiLlama)'!$K$10*$C$6</f>
        <v>4.2898810543031374</v>
      </c>
      <c r="G624" s="172">
        <f ca="1">'Data (DefiLlama)'!$H$11*100+_xlfn.NORM.S.INV(RAND())*'Data (DefiLlama)'!$K$11*$C$6</f>
        <v>0.11197654374404427</v>
      </c>
      <c r="H624" s="172">
        <f ca="1">'Data (DefiLlama)'!$H$12*100+_xlfn.NORM.S.INV(RAND())*'Data (DefiLlama)'!$K$12*$C$6</f>
        <v>4.5509730059868012</v>
      </c>
      <c r="I624" s="175">
        <f ca="1">'Data (DefiLlama)'!$H$13*100+_xlfn.NORM.S.INV(RAND())*'Data (DefiLlama)'!$K$13*$C$6</f>
        <v>5.6028059526511438</v>
      </c>
      <c r="J624" s="172">
        <f ca="1">C624*'Allocation - Base'!$H$6+D624*'Allocation - Base'!$H$7+E624*'Allocation - Base'!$H$8+F624*'Allocation - Base'!$H$9+G624*'Allocation - Base'!$H$10+H624*'Allocation - Base'!$H$11+I624*'Allocation - Base'!$H$12</f>
        <v>4.3933727050071978</v>
      </c>
      <c r="K624" s="172">
        <f t="shared" ca="1" si="28"/>
        <v>0</v>
      </c>
      <c r="L624" s="172">
        <f t="shared" ca="1" si="29"/>
        <v>4.2933727050071981</v>
      </c>
      <c r="M624" s="172">
        <f t="shared" ca="1" si="30"/>
        <v>4.2933727050071981</v>
      </c>
      <c r="N624" s="172"/>
    </row>
    <row r="625" spans="2:14" x14ac:dyDescent="0.25">
      <c r="B625" s="164">
        <v>593</v>
      </c>
      <c r="C625" s="172">
        <f ca="1">'Data (DefiLlama)'!$H$7*100+_xlfn.NORM.S.INV(RAND())*'Data (DefiLlama)'!$K$7*$C$6</f>
        <v>4.2435145691600367</v>
      </c>
      <c r="D625" s="172">
        <f ca="1">'Data (DefiLlama)'!$H$8*100+_xlfn.NORM.S.INV(RAND())*'Data (DefiLlama)'!$K$8*$C$6</f>
        <v>4.3900655557366912</v>
      </c>
      <c r="E625" s="172">
        <f ca="1">'Data (DefiLlama)'!$H$9*100+_xlfn.NORM.S.INV(RAND())*'Data (DefiLlama)'!$K$9*$C$6</f>
        <v>4.9483877193068944</v>
      </c>
      <c r="F625" s="172">
        <f ca="1">'Data (DefiLlama)'!$H$10*100+_xlfn.NORM.S.INV(RAND())*'Data (DefiLlama)'!$K$10*$C$6</f>
        <v>2.8424943853852298</v>
      </c>
      <c r="G625" s="172">
        <f ca="1">'Data (DefiLlama)'!$H$11*100+_xlfn.NORM.S.INV(RAND())*'Data (DefiLlama)'!$K$11*$C$6</f>
        <v>-0.29881875767335975</v>
      </c>
      <c r="H625" s="172">
        <f ca="1">'Data (DefiLlama)'!$H$12*100+_xlfn.NORM.S.INV(RAND())*'Data (DefiLlama)'!$K$12*$C$6</f>
        <v>4.2729373923783562</v>
      </c>
      <c r="I625" s="175">
        <f ca="1">'Data (DefiLlama)'!$H$13*100+_xlfn.NORM.S.INV(RAND())*'Data (DefiLlama)'!$K$13*$C$6</f>
        <v>5.0395149166967297</v>
      </c>
      <c r="J625" s="172">
        <f ca="1">C625*'Allocation - Base'!$H$6+D625*'Allocation - Base'!$H$7+E625*'Allocation - Base'!$H$8+F625*'Allocation - Base'!$H$9+G625*'Allocation - Base'!$H$10+H625*'Allocation - Base'!$H$11+I625*'Allocation - Base'!$H$12</f>
        <v>4.2336673604819923</v>
      </c>
      <c r="K625" s="172">
        <f t="shared" ca="1" si="28"/>
        <v>0.61745441753107588</v>
      </c>
      <c r="L625" s="172">
        <f t="shared" ca="1" si="29"/>
        <v>3.5162129429509168</v>
      </c>
      <c r="M625" s="172">
        <f t="shared" ca="1" si="30"/>
        <v>4.1336673604819927</v>
      </c>
      <c r="N625" s="172"/>
    </row>
    <row r="626" spans="2:14" x14ac:dyDescent="0.25">
      <c r="B626" s="164">
        <v>594</v>
      </c>
      <c r="C626" s="172">
        <f ca="1">'Data (DefiLlama)'!$H$7*100+_xlfn.NORM.S.INV(RAND())*'Data (DefiLlama)'!$K$7*$C$6</f>
        <v>4.2054546464184757</v>
      </c>
      <c r="D626" s="172">
        <f ca="1">'Data (DefiLlama)'!$H$8*100+_xlfn.NORM.S.INV(RAND())*'Data (DefiLlama)'!$K$8*$C$6</f>
        <v>4.8044540643794296</v>
      </c>
      <c r="E626" s="172">
        <f ca="1">'Data (DefiLlama)'!$H$9*100+_xlfn.NORM.S.INV(RAND())*'Data (DefiLlama)'!$K$9*$C$6</f>
        <v>4.5907000344745459</v>
      </c>
      <c r="F626" s="172">
        <f ca="1">'Data (DefiLlama)'!$H$10*100+_xlfn.NORM.S.INV(RAND())*'Data (DefiLlama)'!$K$10*$C$6</f>
        <v>3.8940860857625323</v>
      </c>
      <c r="G626" s="172">
        <f ca="1">'Data (DefiLlama)'!$H$11*100+_xlfn.NORM.S.INV(RAND())*'Data (DefiLlama)'!$K$11*$C$6</f>
        <v>-0.12071057911433136</v>
      </c>
      <c r="H626" s="172">
        <f ca="1">'Data (DefiLlama)'!$H$12*100+_xlfn.NORM.S.INV(RAND())*'Data (DefiLlama)'!$K$12*$C$6</f>
        <v>4.0639048479964099</v>
      </c>
      <c r="I626" s="175">
        <f ca="1">'Data (DefiLlama)'!$H$13*100+_xlfn.NORM.S.INV(RAND())*'Data (DefiLlama)'!$K$13*$C$6</f>
        <v>6.7219229882510581</v>
      </c>
      <c r="J626" s="172">
        <f ca="1">C626*'Allocation - Base'!$H$6+D626*'Allocation - Base'!$H$7+E626*'Allocation - Base'!$H$8+F626*'Allocation - Base'!$H$9+G626*'Allocation - Base'!$H$10+H626*'Allocation - Base'!$H$11+I626*'Allocation - Base'!$H$12</f>
        <v>4.2139751168827813</v>
      </c>
      <c r="K626" s="172">
        <f t="shared" ca="1" si="28"/>
        <v>0.45318483709553009</v>
      </c>
      <c r="L626" s="172">
        <f t="shared" ca="1" si="29"/>
        <v>3.6607902797872516</v>
      </c>
      <c r="M626" s="172">
        <f t="shared" ca="1" si="30"/>
        <v>4.1139751168827816</v>
      </c>
      <c r="N626" s="172"/>
    </row>
    <row r="627" spans="2:14" x14ac:dyDescent="0.25">
      <c r="B627" s="164">
        <v>595</v>
      </c>
      <c r="C627" s="172">
        <f ca="1">'Data (DefiLlama)'!$H$7*100+_xlfn.NORM.S.INV(RAND())*'Data (DefiLlama)'!$K$7*$C$6</f>
        <v>4.2286312516936029</v>
      </c>
      <c r="D627" s="172">
        <f ca="1">'Data (DefiLlama)'!$H$8*100+_xlfn.NORM.S.INV(RAND())*'Data (DefiLlama)'!$K$8*$C$6</f>
        <v>4.9577857366914762</v>
      </c>
      <c r="E627" s="172">
        <f ca="1">'Data (DefiLlama)'!$H$9*100+_xlfn.NORM.S.INV(RAND())*'Data (DefiLlama)'!$K$9*$C$6</f>
        <v>4.5612872772124637</v>
      </c>
      <c r="F627" s="172">
        <f ca="1">'Data (DefiLlama)'!$H$10*100+_xlfn.NORM.S.INV(RAND())*'Data (DefiLlama)'!$K$10*$C$6</f>
        <v>2.7108827992573823</v>
      </c>
      <c r="G627" s="172">
        <f ca="1">'Data (DefiLlama)'!$H$11*100+_xlfn.NORM.S.INV(RAND())*'Data (DefiLlama)'!$K$11*$C$6</f>
        <v>0.41660338184142004</v>
      </c>
      <c r="H627" s="172">
        <f ca="1">'Data (DefiLlama)'!$H$12*100+_xlfn.NORM.S.INV(RAND())*'Data (DefiLlama)'!$K$12*$C$6</f>
        <v>4.6215905850116528</v>
      </c>
      <c r="I627" s="175">
        <f ca="1">'Data (DefiLlama)'!$H$13*100+_xlfn.NORM.S.INV(RAND())*'Data (DefiLlama)'!$K$13*$C$6</f>
        <v>4.557536702729962</v>
      </c>
      <c r="J627" s="172">
        <f ca="1">C627*'Allocation - Base'!$H$6+D627*'Allocation - Base'!$H$7+E627*'Allocation - Base'!$H$8+F627*'Allocation - Base'!$H$9+G627*'Allocation - Base'!$H$10+H627*'Allocation - Base'!$H$11+I627*'Allocation - Base'!$H$12</f>
        <v>4.3624263858278844</v>
      </c>
      <c r="K627" s="172">
        <f t="shared" ca="1" si="28"/>
        <v>0</v>
      </c>
      <c r="L627" s="172">
        <f t="shared" ca="1" si="29"/>
        <v>4.2624263858278848</v>
      </c>
      <c r="M627" s="172">
        <f t="shared" ca="1" si="30"/>
        <v>4.2624263858278848</v>
      </c>
      <c r="N627" s="172"/>
    </row>
    <row r="628" spans="2:14" x14ac:dyDescent="0.25">
      <c r="B628" s="164">
        <v>596</v>
      </c>
      <c r="C628" s="172">
        <f ca="1">'Data (DefiLlama)'!$H$7*100+_xlfn.NORM.S.INV(RAND())*'Data (DefiLlama)'!$K$7*$C$6</f>
        <v>4.0960152117278943</v>
      </c>
      <c r="D628" s="172">
        <f ca="1">'Data (DefiLlama)'!$H$8*100+_xlfn.NORM.S.INV(RAND())*'Data (DefiLlama)'!$K$8*$C$6</f>
        <v>4.0074981144693718</v>
      </c>
      <c r="E628" s="172">
        <f ca="1">'Data (DefiLlama)'!$H$9*100+_xlfn.NORM.S.INV(RAND())*'Data (DefiLlama)'!$K$9*$C$6</f>
        <v>4.3995473017676145</v>
      </c>
      <c r="F628" s="172">
        <f ca="1">'Data (DefiLlama)'!$H$10*100+_xlfn.NORM.S.INV(RAND())*'Data (DefiLlama)'!$K$10*$C$6</f>
        <v>2.9101612780390216</v>
      </c>
      <c r="G628" s="172">
        <f ca="1">'Data (DefiLlama)'!$H$11*100+_xlfn.NORM.S.INV(RAND())*'Data (DefiLlama)'!$K$11*$C$6</f>
        <v>0.47992063350623171</v>
      </c>
      <c r="H628" s="172">
        <f ca="1">'Data (DefiLlama)'!$H$12*100+_xlfn.NORM.S.INV(RAND())*'Data (DefiLlama)'!$K$12*$C$6</f>
        <v>4.9231111379880161</v>
      </c>
      <c r="I628" s="175">
        <f ca="1">'Data (DefiLlama)'!$H$13*100+_xlfn.NORM.S.INV(RAND())*'Data (DefiLlama)'!$K$13*$C$6</f>
        <v>5.9593447452443344</v>
      </c>
      <c r="J628" s="172">
        <f ca="1">C628*'Allocation - Base'!$H$6+D628*'Allocation - Base'!$H$7+E628*'Allocation - Base'!$H$8+F628*'Allocation - Base'!$H$9+G628*'Allocation - Base'!$H$10+H628*'Allocation - Base'!$H$11+I628*'Allocation - Base'!$H$12</f>
        <v>4.093028619951129</v>
      </c>
      <c r="K628" s="172">
        <f t="shared" ca="1" si="28"/>
        <v>0</v>
      </c>
      <c r="L628" s="172">
        <f t="shared" ca="1" si="29"/>
        <v>3.9930286199511289</v>
      </c>
      <c r="M628" s="172">
        <f t="shared" ca="1" si="30"/>
        <v>3.9930286199511289</v>
      </c>
      <c r="N628" s="172"/>
    </row>
    <row r="629" spans="2:14" x14ac:dyDescent="0.25">
      <c r="B629" s="164">
        <v>597</v>
      </c>
      <c r="C629" s="172">
        <f ca="1">'Data (DefiLlama)'!$H$7*100+_xlfn.NORM.S.INV(RAND())*'Data (DefiLlama)'!$K$7*$C$6</f>
        <v>4.2160151417926004</v>
      </c>
      <c r="D629" s="172">
        <f ca="1">'Data (DefiLlama)'!$H$8*100+_xlfn.NORM.S.INV(RAND())*'Data (DefiLlama)'!$K$8*$C$6</f>
        <v>4.3628602016322455</v>
      </c>
      <c r="E629" s="172">
        <f ca="1">'Data (DefiLlama)'!$H$9*100+_xlfn.NORM.S.INV(RAND())*'Data (DefiLlama)'!$K$9*$C$6</f>
        <v>3.6013379422328797</v>
      </c>
      <c r="F629" s="172">
        <f ca="1">'Data (DefiLlama)'!$H$10*100+_xlfn.NORM.S.INV(RAND())*'Data (DefiLlama)'!$K$10*$C$6</f>
        <v>2.8560588497386834</v>
      </c>
      <c r="G629" s="172">
        <f ca="1">'Data (DefiLlama)'!$H$11*100+_xlfn.NORM.S.INV(RAND())*'Data (DefiLlama)'!$K$11*$C$6</f>
        <v>-0.25098623955046739</v>
      </c>
      <c r="H629" s="172">
        <f ca="1">'Data (DefiLlama)'!$H$12*100+_xlfn.NORM.S.INV(RAND())*'Data (DefiLlama)'!$K$12*$C$6</f>
        <v>3.8281265300435465</v>
      </c>
      <c r="I629" s="175">
        <f ca="1">'Data (DefiLlama)'!$H$13*100+_xlfn.NORM.S.INV(RAND())*'Data (DefiLlama)'!$K$13*$C$6</f>
        <v>6.8234420328232224</v>
      </c>
      <c r="J629" s="172">
        <f ca="1">C629*'Allocation - Base'!$H$6+D629*'Allocation - Base'!$H$7+E629*'Allocation - Base'!$H$8+F629*'Allocation - Base'!$H$9+G629*'Allocation - Base'!$H$10+H629*'Allocation - Base'!$H$11+I629*'Allocation - Base'!$H$12</f>
        <v>3.81752374603307</v>
      </c>
      <c r="K629" s="172">
        <f t="shared" ca="1" si="28"/>
        <v>0</v>
      </c>
      <c r="L629" s="172">
        <f t="shared" ca="1" si="29"/>
        <v>3.7175237460330699</v>
      </c>
      <c r="M629" s="172">
        <f t="shared" ca="1" si="30"/>
        <v>3.7175237460330699</v>
      </c>
      <c r="N629" s="172"/>
    </row>
    <row r="630" spans="2:14" x14ac:dyDescent="0.25">
      <c r="B630" s="164">
        <v>598</v>
      </c>
      <c r="C630" s="172">
        <f ca="1">'Data (DefiLlama)'!$H$7*100+_xlfn.NORM.S.INV(RAND())*'Data (DefiLlama)'!$K$7*$C$6</f>
        <v>4.2225317628494263</v>
      </c>
      <c r="D630" s="172">
        <f ca="1">'Data (DefiLlama)'!$H$8*100+_xlfn.NORM.S.INV(RAND())*'Data (DefiLlama)'!$K$8*$C$6</f>
        <v>4.5746814511774918</v>
      </c>
      <c r="E630" s="172">
        <f ca="1">'Data (DefiLlama)'!$H$9*100+_xlfn.NORM.S.INV(RAND())*'Data (DefiLlama)'!$K$9*$C$6</f>
        <v>4.798122206523562</v>
      </c>
      <c r="F630" s="172">
        <f ca="1">'Data (DefiLlama)'!$H$10*100+_xlfn.NORM.S.INV(RAND())*'Data (DefiLlama)'!$K$10*$C$6</f>
        <v>3.9370230594927706</v>
      </c>
      <c r="G630" s="172">
        <f ca="1">'Data (DefiLlama)'!$H$11*100+_xlfn.NORM.S.INV(RAND())*'Data (DefiLlama)'!$K$11*$C$6</f>
        <v>-8.4163606965005314E-2</v>
      </c>
      <c r="H630" s="172">
        <f ca="1">'Data (DefiLlama)'!$H$12*100+_xlfn.NORM.S.INV(RAND())*'Data (DefiLlama)'!$K$12*$C$6</f>
        <v>3.7966635841092087</v>
      </c>
      <c r="I630" s="175">
        <f ca="1">'Data (DefiLlama)'!$H$13*100+_xlfn.NORM.S.INV(RAND())*'Data (DefiLlama)'!$K$13*$C$6</f>
        <v>4.1370811664120133</v>
      </c>
      <c r="J630" s="172">
        <f ca="1">C630*'Allocation - Base'!$H$6+D630*'Allocation - Base'!$H$7+E630*'Allocation - Base'!$H$8+F630*'Allocation - Base'!$H$9+G630*'Allocation - Base'!$H$10+H630*'Allocation - Base'!$H$11+I630*'Allocation - Base'!$H$12</f>
        <v>4.1752518005482226</v>
      </c>
      <c r="K630" s="172">
        <f t="shared" ca="1" si="28"/>
        <v>0.45862846706132365</v>
      </c>
      <c r="L630" s="172">
        <f t="shared" ca="1" si="29"/>
        <v>3.6166233334868991</v>
      </c>
      <c r="M630" s="172">
        <f t="shared" ca="1" si="30"/>
        <v>4.075251800548223</v>
      </c>
      <c r="N630" s="172"/>
    </row>
    <row r="631" spans="2:14" x14ac:dyDescent="0.25">
      <c r="B631" s="164">
        <v>599</v>
      </c>
      <c r="C631" s="172">
        <f ca="1">'Data (DefiLlama)'!$H$7*100+_xlfn.NORM.S.INV(RAND())*'Data (DefiLlama)'!$K$7*$C$6</f>
        <v>3.9913567336612217</v>
      </c>
      <c r="D631" s="172">
        <f ca="1">'Data (DefiLlama)'!$H$8*100+_xlfn.NORM.S.INV(RAND())*'Data (DefiLlama)'!$K$8*$C$6</f>
        <v>4.7799664186786757</v>
      </c>
      <c r="E631" s="172">
        <f ca="1">'Data (DefiLlama)'!$H$9*100+_xlfn.NORM.S.INV(RAND())*'Data (DefiLlama)'!$K$9*$C$6</f>
        <v>4.3734048265390371</v>
      </c>
      <c r="F631" s="172">
        <f ca="1">'Data (DefiLlama)'!$H$10*100+_xlfn.NORM.S.INV(RAND())*'Data (DefiLlama)'!$K$10*$C$6</f>
        <v>3.1399710986270946</v>
      </c>
      <c r="G631" s="172">
        <f ca="1">'Data (DefiLlama)'!$H$11*100+_xlfn.NORM.S.INV(RAND())*'Data (DefiLlama)'!$K$11*$C$6</f>
        <v>-0.31636425729319773</v>
      </c>
      <c r="H631" s="172">
        <f ca="1">'Data (DefiLlama)'!$H$12*100+_xlfn.NORM.S.INV(RAND())*'Data (DefiLlama)'!$K$12*$C$6</f>
        <v>2.9535434287681563</v>
      </c>
      <c r="I631" s="175">
        <f ca="1">'Data (DefiLlama)'!$H$13*100+_xlfn.NORM.S.INV(RAND())*'Data (DefiLlama)'!$K$13*$C$6</f>
        <v>4.5680549881607853</v>
      </c>
      <c r="J631" s="172">
        <f ca="1">C631*'Allocation - Base'!$H$6+D631*'Allocation - Base'!$H$7+E631*'Allocation - Base'!$H$8+F631*'Allocation - Base'!$H$9+G631*'Allocation - Base'!$H$10+H631*'Allocation - Base'!$H$11+I631*'Allocation - Base'!$H$12</f>
        <v>3.9129631328533581</v>
      </c>
      <c r="K631" s="172">
        <f t="shared" ca="1" si="28"/>
        <v>0</v>
      </c>
      <c r="L631" s="172">
        <f t="shared" ca="1" si="29"/>
        <v>3.812963132853358</v>
      </c>
      <c r="M631" s="172">
        <f t="shared" ca="1" si="30"/>
        <v>3.812963132853358</v>
      </c>
      <c r="N631" s="172"/>
    </row>
    <row r="632" spans="2:14" x14ac:dyDescent="0.25">
      <c r="B632" s="164">
        <v>600</v>
      </c>
      <c r="C632" s="172">
        <f ca="1">'Data (DefiLlama)'!$H$7*100+_xlfn.NORM.S.INV(RAND())*'Data (DefiLlama)'!$K$7*$C$6</f>
        <v>4.4864636189177283</v>
      </c>
      <c r="D632" s="172">
        <f ca="1">'Data (DefiLlama)'!$H$8*100+_xlfn.NORM.S.INV(RAND())*'Data (DefiLlama)'!$K$8*$C$6</f>
        <v>4.9101468440619715</v>
      </c>
      <c r="E632" s="172">
        <f ca="1">'Data (DefiLlama)'!$H$9*100+_xlfn.NORM.S.INV(RAND())*'Data (DefiLlama)'!$K$9*$C$6</f>
        <v>4.3803757464500732</v>
      </c>
      <c r="F632" s="172">
        <f ca="1">'Data (DefiLlama)'!$H$10*100+_xlfn.NORM.S.INV(RAND())*'Data (DefiLlama)'!$K$10*$C$6</f>
        <v>3.3785797441004326</v>
      </c>
      <c r="G632" s="172">
        <f ca="1">'Data (DefiLlama)'!$H$11*100+_xlfn.NORM.S.INV(RAND())*'Data (DefiLlama)'!$K$11*$C$6</f>
        <v>-5.6327847993308984E-2</v>
      </c>
      <c r="H632" s="172">
        <f ca="1">'Data (DefiLlama)'!$H$12*100+_xlfn.NORM.S.INV(RAND())*'Data (DefiLlama)'!$K$12*$C$6</f>
        <v>4.6806067154432922</v>
      </c>
      <c r="I632" s="175">
        <f ca="1">'Data (DefiLlama)'!$H$13*100+_xlfn.NORM.S.INV(RAND())*'Data (DefiLlama)'!$K$13*$C$6</f>
        <v>5.7819981344916034</v>
      </c>
      <c r="J632" s="172">
        <f ca="1">C632*'Allocation - Base'!$H$6+D632*'Allocation - Base'!$H$7+E632*'Allocation - Base'!$H$8+F632*'Allocation - Base'!$H$9+G632*'Allocation - Base'!$H$10+H632*'Allocation - Base'!$H$11+I632*'Allocation - Base'!$H$12</f>
        <v>4.3678443482201583</v>
      </c>
      <c r="K632" s="172">
        <f t="shared" ca="1" si="28"/>
        <v>0</v>
      </c>
      <c r="L632" s="172">
        <f t="shared" ca="1" si="29"/>
        <v>4.2678443482201587</v>
      </c>
      <c r="M632" s="172">
        <f t="shared" ca="1" si="30"/>
        <v>4.2678443482201587</v>
      </c>
      <c r="N632" s="172"/>
    </row>
    <row r="633" spans="2:14" x14ac:dyDescent="0.25">
      <c r="B633" s="164">
        <v>601</v>
      </c>
      <c r="C633" s="172">
        <f ca="1">'Data (DefiLlama)'!$H$7*100+_xlfn.NORM.S.INV(RAND())*'Data (DefiLlama)'!$K$7*$C$6</f>
        <v>4.2278779302442171</v>
      </c>
      <c r="D633" s="172">
        <f ca="1">'Data (DefiLlama)'!$H$8*100+_xlfn.NORM.S.INV(RAND())*'Data (DefiLlama)'!$K$8*$C$6</f>
        <v>5.6443894793663887</v>
      </c>
      <c r="E633" s="172">
        <f ca="1">'Data (DefiLlama)'!$H$9*100+_xlfn.NORM.S.INV(RAND())*'Data (DefiLlama)'!$K$9*$C$6</f>
        <v>4.2862519149451703</v>
      </c>
      <c r="F633" s="172">
        <f ca="1">'Data (DefiLlama)'!$H$10*100+_xlfn.NORM.S.INV(RAND())*'Data (DefiLlama)'!$K$10*$C$6</f>
        <v>3.0619175981365947</v>
      </c>
      <c r="G633" s="172">
        <f ca="1">'Data (DefiLlama)'!$H$11*100+_xlfn.NORM.S.INV(RAND())*'Data (DefiLlama)'!$K$11*$C$6</f>
        <v>3.6159332476647925E-2</v>
      </c>
      <c r="H633" s="172">
        <f ca="1">'Data (DefiLlama)'!$H$12*100+_xlfn.NORM.S.INV(RAND())*'Data (DefiLlama)'!$K$12*$C$6</f>
        <v>4.9499245848211801</v>
      </c>
      <c r="I633" s="175">
        <f ca="1">'Data (DefiLlama)'!$H$13*100+_xlfn.NORM.S.INV(RAND())*'Data (DefiLlama)'!$K$13*$C$6</f>
        <v>4.2358489221736217</v>
      </c>
      <c r="J633" s="172">
        <f ca="1">C633*'Allocation - Base'!$H$6+D633*'Allocation - Base'!$H$7+E633*'Allocation - Base'!$H$8+F633*'Allocation - Base'!$H$9+G633*'Allocation - Base'!$H$10+H633*'Allocation - Base'!$H$11+I633*'Allocation - Base'!$H$12</f>
        <v>4.4953203819981642</v>
      </c>
      <c r="K633" s="172">
        <f t="shared" ca="1" si="28"/>
        <v>0</v>
      </c>
      <c r="L633" s="172">
        <f t="shared" ca="1" si="29"/>
        <v>4.3953203819981645</v>
      </c>
      <c r="M633" s="172">
        <f t="shared" ca="1" si="30"/>
        <v>4.3953203819981645</v>
      </c>
      <c r="N633" s="172"/>
    </row>
    <row r="634" spans="2:14" x14ac:dyDescent="0.25">
      <c r="B634" s="164">
        <v>602</v>
      </c>
      <c r="C634" s="172">
        <f ca="1">'Data (DefiLlama)'!$H$7*100+_xlfn.NORM.S.INV(RAND())*'Data (DefiLlama)'!$K$7*$C$6</f>
        <v>4.3203772764125059</v>
      </c>
      <c r="D634" s="172">
        <f ca="1">'Data (DefiLlama)'!$H$8*100+_xlfn.NORM.S.INV(RAND())*'Data (DefiLlama)'!$K$8*$C$6</f>
        <v>4.4871397239592188</v>
      </c>
      <c r="E634" s="172">
        <f ca="1">'Data (DefiLlama)'!$H$9*100+_xlfn.NORM.S.INV(RAND())*'Data (DefiLlama)'!$K$9*$C$6</f>
        <v>3.5440422507344729</v>
      </c>
      <c r="F634" s="172">
        <f ca="1">'Data (DefiLlama)'!$H$10*100+_xlfn.NORM.S.INV(RAND())*'Data (DefiLlama)'!$K$10*$C$6</f>
        <v>4.0232970307870968</v>
      </c>
      <c r="G634" s="172">
        <f ca="1">'Data (DefiLlama)'!$H$11*100+_xlfn.NORM.S.INV(RAND())*'Data (DefiLlama)'!$K$11*$C$6</f>
        <v>-0.13876470419114789</v>
      </c>
      <c r="H634" s="172">
        <f ca="1">'Data (DefiLlama)'!$H$12*100+_xlfn.NORM.S.INV(RAND())*'Data (DefiLlama)'!$K$12*$C$6</f>
        <v>5.3258589758243415</v>
      </c>
      <c r="I634" s="175">
        <f ca="1">'Data (DefiLlama)'!$H$13*100+_xlfn.NORM.S.INV(RAND())*'Data (DefiLlama)'!$K$13*$C$6</f>
        <v>7.0178341622026066</v>
      </c>
      <c r="J634" s="172">
        <f ca="1">C634*'Allocation - Base'!$H$6+D634*'Allocation - Base'!$H$7+E634*'Allocation - Base'!$H$8+F634*'Allocation - Base'!$H$9+G634*'Allocation - Base'!$H$10+H634*'Allocation - Base'!$H$11+I634*'Allocation - Base'!$H$12</f>
        <v>4.0958492877612684</v>
      </c>
      <c r="K634" s="172">
        <f t="shared" ca="1" si="28"/>
        <v>0</v>
      </c>
      <c r="L634" s="172">
        <f t="shared" ca="1" si="29"/>
        <v>3.9958492877612684</v>
      </c>
      <c r="M634" s="172">
        <f t="shared" ca="1" si="30"/>
        <v>3.9958492877612684</v>
      </c>
      <c r="N634" s="172"/>
    </row>
    <row r="635" spans="2:14" x14ac:dyDescent="0.25">
      <c r="B635" s="164">
        <v>603</v>
      </c>
      <c r="C635" s="172">
        <f ca="1">'Data (DefiLlama)'!$H$7*100+_xlfn.NORM.S.INV(RAND())*'Data (DefiLlama)'!$K$7*$C$6</f>
        <v>4.4025351963629991</v>
      </c>
      <c r="D635" s="172">
        <f ca="1">'Data (DefiLlama)'!$H$8*100+_xlfn.NORM.S.INV(RAND())*'Data (DefiLlama)'!$K$8*$C$6</f>
        <v>5.0286334131836714</v>
      </c>
      <c r="E635" s="172">
        <f ca="1">'Data (DefiLlama)'!$H$9*100+_xlfn.NORM.S.INV(RAND())*'Data (DefiLlama)'!$K$9*$C$6</f>
        <v>4.20890193937809</v>
      </c>
      <c r="F635" s="172">
        <f ca="1">'Data (DefiLlama)'!$H$10*100+_xlfn.NORM.S.INV(RAND())*'Data (DefiLlama)'!$K$10*$C$6</f>
        <v>2.5242899063715649</v>
      </c>
      <c r="G635" s="172">
        <f ca="1">'Data (DefiLlama)'!$H$11*100+_xlfn.NORM.S.INV(RAND())*'Data (DefiLlama)'!$K$11*$C$6</f>
        <v>0.46375308532881843</v>
      </c>
      <c r="H635" s="172">
        <f ca="1">'Data (DefiLlama)'!$H$12*100+_xlfn.NORM.S.INV(RAND())*'Data (DefiLlama)'!$K$12*$C$6</f>
        <v>4.1882377988260382</v>
      </c>
      <c r="I635" s="175">
        <f ca="1">'Data (DefiLlama)'!$H$13*100+_xlfn.NORM.S.INV(RAND())*'Data (DefiLlama)'!$K$13*$C$6</f>
        <v>5.0834378905186011</v>
      </c>
      <c r="J635" s="172">
        <f ca="1">C635*'Allocation - Base'!$H$6+D635*'Allocation - Base'!$H$7+E635*'Allocation - Base'!$H$8+F635*'Allocation - Base'!$H$9+G635*'Allocation - Base'!$H$10+H635*'Allocation - Base'!$H$11+I635*'Allocation - Base'!$H$12</f>
        <v>4.2815677211396874</v>
      </c>
      <c r="K635" s="172">
        <f t="shared" ca="1" si="28"/>
        <v>0</v>
      </c>
      <c r="L635" s="172">
        <f t="shared" ca="1" si="29"/>
        <v>4.1815677211396878</v>
      </c>
      <c r="M635" s="172">
        <f t="shared" ca="1" si="30"/>
        <v>4.1815677211396878</v>
      </c>
      <c r="N635" s="172"/>
    </row>
    <row r="636" spans="2:14" x14ac:dyDescent="0.25">
      <c r="B636" s="164">
        <v>604</v>
      </c>
      <c r="C636" s="172">
        <f ca="1">'Data (DefiLlama)'!$H$7*100+_xlfn.NORM.S.INV(RAND())*'Data (DefiLlama)'!$K$7*$C$6</f>
        <v>3.9753818855649463</v>
      </c>
      <c r="D636" s="172">
        <f ca="1">'Data (DefiLlama)'!$H$8*100+_xlfn.NORM.S.INV(RAND())*'Data (DefiLlama)'!$K$8*$C$6</f>
        <v>6.6148371032282167</v>
      </c>
      <c r="E636" s="172">
        <f ca="1">'Data (DefiLlama)'!$H$9*100+_xlfn.NORM.S.INV(RAND())*'Data (DefiLlama)'!$K$9*$C$6</f>
        <v>3.8859682700912472</v>
      </c>
      <c r="F636" s="172">
        <f ca="1">'Data (DefiLlama)'!$H$10*100+_xlfn.NORM.S.INV(RAND())*'Data (DefiLlama)'!$K$10*$C$6</f>
        <v>2.5654888942844059</v>
      </c>
      <c r="G636" s="172">
        <f ca="1">'Data (DefiLlama)'!$H$11*100+_xlfn.NORM.S.INV(RAND())*'Data (DefiLlama)'!$K$11*$C$6</f>
        <v>8.0951415321740161E-2</v>
      </c>
      <c r="H636" s="172">
        <f ca="1">'Data (DefiLlama)'!$H$12*100+_xlfn.NORM.S.INV(RAND())*'Data (DefiLlama)'!$K$12*$C$6</f>
        <v>4.0776711990980514</v>
      </c>
      <c r="I636" s="175">
        <f ca="1">'Data (DefiLlama)'!$H$13*100+_xlfn.NORM.S.INV(RAND())*'Data (DefiLlama)'!$K$13*$C$6</f>
        <v>0.8541063832434963</v>
      </c>
      <c r="J636" s="172">
        <f ca="1">C636*'Allocation - Base'!$H$6+D636*'Allocation - Base'!$H$7+E636*'Allocation - Base'!$H$8+F636*'Allocation - Base'!$H$9+G636*'Allocation - Base'!$H$10+H636*'Allocation - Base'!$H$11+I636*'Allocation - Base'!$H$12</f>
        <v>4.4335141596301444</v>
      </c>
      <c r="K636" s="172">
        <f t="shared" ca="1" si="28"/>
        <v>0</v>
      </c>
      <c r="L636" s="172">
        <f t="shared" ca="1" si="29"/>
        <v>4.3335141596301447</v>
      </c>
      <c r="M636" s="172">
        <f t="shared" ca="1" si="30"/>
        <v>4.3335141596301447</v>
      </c>
      <c r="N636" s="172"/>
    </row>
    <row r="637" spans="2:14" x14ac:dyDescent="0.25">
      <c r="B637" s="164">
        <v>605</v>
      </c>
      <c r="C637" s="172">
        <f ca="1">'Data (DefiLlama)'!$H$7*100+_xlfn.NORM.S.INV(RAND())*'Data (DefiLlama)'!$K$7*$C$6</f>
        <v>4.3972111214361869</v>
      </c>
      <c r="D637" s="172">
        <f ca="1">'Data (DefiLlama)'!$H$8*100+_xlfn.NORM.S.INV(RAND())*'Data (DefiLlama)'!$K$8*$C$6</f>
        <v>5.4887801108815459</v>
      </c>
      <c r="E637" s="172">
        <f ca="1">'Data (DefiLlama)'!$H$9*100+_xlfn.NORM.S.INV(RAND())*'Data (DefiLlama)'!$K$9*$C$6</f>
        <v>4.1665322713957549</v>
      </c>
      <c r="F637" s="172">
        <f ca="1">'Data (DefiLlama)'!$H$10*100+_xlfn.NORM.S.INV(RAND())*'Data (DefiLlama)'!$K$10*$C$6</f>
        <v>4.0169478015020585</v>
      </c>
      <c r="G637" s="172">
        <f ca="1">'Data (DefiLlama)'!$H$11*100+_xlfn.NORM.S.INV(RAND())*'Data (DefiLlama)'!$K$11*$C$6</f>
        <v>0.23417753065502828</v>
      </c>
      <c r="H637" s="172">
        <f ca="1">'Data (DefiLlama)'!$H$12*100+_xlfn.NORM.S.INV(RAND())*'Data (DefiLlama)'!$K$12*$C$6</f>
        <v>3.7972447024676503</v>
      </c>
      <c r="I637" s="175">
        <f ca="1">'Data (DefiLlama)'!$H$13*100+_xlfn.NORM.S.INV(RAND())*'Data (DefiLlama)'!$K$13*$C$6</f>
        <v>6.8308026101801502</v>
      </c>
      <c r="J637" s="172">
        <f ca="1">C637*'Allocation - Base'!$H$6+D637*'Allocation - Base'!$H$7+E637*'Allocation - Base'!$H$8+F637*'Allocation - Base'!$H$9+G637*'Allocation - Base'!$H$10+H637*'Allocation - Base'!$H$11+I637*'Allocation - Base'!$H$12</f>
        <v>4.3142870139030807</v>
      </c>
      <c r="K637" s="172">
        <f t="shared" ca="1" si="28"/>
        <v>6.4844858577543576</v>
      </c>
      <c r="L637" s="172">
        <f t="shared" ca="1" si="29"/>
        <v>-2.2701988438512766</v>
      </c>
      <c r="M637" s="172">
        <f t="shared" ca="1" si="30"/>
        <v>4.214287013903081</v>
      </c>
      <c r="N637" s="172"/>
    </row>
    <row r="638" spans="2:14" x14ac:dyDescent="0.25">
      <c r="B638" s="164">
        <v>606</v>
      </c>
      <c r="C638" s="172">
        <f ca="1">'Data (DefiLlama)'!$H$7*100+_xlfn.NORM.S.INV(RAND())*'Data (DefiLlama)'!$K$7*$C$6</f>
        <v>3.868472662972569</v>
      </c>
      <c r="D638" s="172">
        <f ca="1">'Data (DefiLlama)'!$H$8*100+_xlfn.NORM.S.INV(RAND())*'Data (DefiLlama)'!$K$8*$C$6</f>
        <v>4.5727543595170665</v>
      </c>
      <c r="E638" s="172">
        <f ca="1">'Data (DefiLlama)'!$H$9*100+_xlfn.NORM.S.INV(RAND())*'Data (DefiLlama)'!$K$9*$C$6</f>
        <v>4.0778480461295699</v>
      </c>
      <c r="F638" s="172">
        <f ca="1">'Data (DefiLlama)'!$H$10*100+_xlfn.NORM.S.INV(RAND())*'Data (DefiLlama)'!$K$10*$C$6</f>
        <v>2.5081949575490476</v>
      </c>
      <c r="G638" s="172">
        <f ca="1">'Data (DefiLlama)'!$H$11*100+_xlfn.NORM.S.INV(RAND())*'Data (DefiLlama)'!$K$11*$C$6</f>
        <v>-0.46178947081807298</v>
      </c>
      <c r="H638" s="172">
        <f ca="1">'Data (DefiLlama)'!$H$12*100+_xlfn.NORM.S.INV(RAND())*'Data (DefiLlama)'!$K$12*$C$6</f>
        <v>4.4471271195730111</v>
      </c>
      <c r="I638" s="175">
        <f ca="1">'Data (DefiLlama)'!$H$13*100+_xlfn.NORM.S.INV(RAND())*'Data (DefiLlama)'!$K$13*$C$6</f>
        <v>5.0010739594696396</v>
      </c>
      <c r="J638" s="172">
        <f ca="1">C638*'Allocation - Base'!$H$6+D638*'Allocation - Base'!$H$7+E638*'Allocation - Base'!$H$8+F638*'Allocation - Base'!$H$9+G638*'Allocation - Base'!$H$10+H638*'Allocation - Base'!$H$11+I638*'Allocation - Base'!$H$12</f>
        <v>3.9671719946984783</v>
      </c>
      <c r="K638" s="172">
        <f t="shared" ca="1" si="28"/>
        <v>0</v>
      </c>
      <c r="L638" s="172">
        <f t="shared" ca="1" si="29"/>
        <v>3.8671719946984782</v>
      </c>
      <c r="M638" s="172">
        <f t="shared" ca="1" si="30"/>
        <v>3.8671719946984782</v>
      </c>
      <c r="N638" s="172"/>
    </row>
    <row r="639" spans="2:14" x14ac:dyDescent="0.25">
      <c r="B639" s="164">
        <v>607</v>
      </c>
      <c r="C639" s="172">
        <f ca="1">'Data (DefiLlama)'!$H$7*100+_xlfn.NORM.S.INV(RAND())*'Data (DefiLlama)'!$K$7*$C$6</f>
        <v>3.8669146373130427</v>
      </c>
      <c r="D639" s="172">
        <f ca="1">'Data (DefiLlama)'!$H$8*100+_xlfn.NORM.S.INV(RAND())*'Data (DefiLlama)'!$K$8*$C$6</f>
        <v>5.6699519140505243</v>
      </c>
      <c r="E639" s="172">
        <f ca="1">'Data (DefiLlama)'!$H$9*100+_xlfn.NORM.S.INV(RAND())*'Data (DefiLlama)'!$K$9*$C$6</f>
        <v>2.6925350205338949</v>
      </c>
      <c r="F639" s="172">
        <f ca="1">'Data (DefiLlama)'!$H$10*100+_xlfn.NORM.S.INV(RAND())*'Data (DefiLlama)'!$K$10*$C$6</f>
        <v>3.5513373637594485</v>
      </c>
      <c r="G639" s="172">
        <f ca="1">'Data (DefiLlama)'!$H$11*100+_xlfn.NORM.S.INV(RAND())*'Data (DefiLlama)'!$K$11*$C$6</f>
        <v>-4.2942886556755315E-2</v>
      </c>
      <c r="H639" s="172">
        <f ca="1">'Data (DefiLlama)'!$H$12*100+_xlfn.NORM.S.INV(RAND())*'Data (DefiLlama)'!$K$12*$C$6</f>
        <v>5.3921097639447995</v>
      </c>
      <c r="I639" s="175">
        <f ca="1">'Data (DefiLlama)'!$H$13*100+_xlfn.NORM.S.INV(RAND())*'Data (DefiLlama)'!$K$13*$C$6</f>
        <v>5.460727674327658</v>
      </c>
      <c r="J639" s="172">
        <f ca="1">C639*'Allocation - Base'!$H$6+D639*'Allocation - Base'!$H$7+E639*'Allocation - Base'!$H$8+F639*'Allocation - Base'!$H$9+G639*'Allocation - Base'!$H$10+H639*'Allocation - Base'!$H$11+I639*'Allocation - Base'!$H$12</f>
        <v>4.0573654451039003</v>
      </c>
      <c r="K639" s="172">
        <f t="shared" ca="1" si="28"/>
        <v>0.51955410909536559</v>
      </c>
      <c r="L639" s="172">
        <f t="shared" ca="1" si="29"/>
        <v>3.4378113360085347</v>
      </c>
      <c r="M639" s="172">
        <f t="shared" ca="1" si="30"/>
        <v>3.9573654451039002</v>
      </c>
      <c r="N639" s="172"/>
    </row>
    <row r="640" spans="2:14" x14ac:dyDescent="0.25">
      <c r="B640" s="164">
        <v>608</v>
      </c>
      <c r="C640" s="172">
        <f ca="1">'Data (DefiLlama)'!$H$7*100+_xlfn.NORM.S.INV(RAND())*'Data (DefiLlama)'!$K$7*$C$6</f>
        <v>4.0077732247134588</v>
      </c>
      <c r="D640" s="172">
        <f ca="1">'Data (DefiLlama)'!$H$8*100+_xlfn.NORM.S.INV(RAND())*'Data (DefiLlama)'!$K$8*$C$6</f>
        <v>6.1974970301865593</v>
      </c>
      <c r="E640" s="172">
        <f ca="1">'Data (DefiLlama)'!$H$9*100+_xlfn.NORM.S.INV(RAND())*'Data (DefiLlama)'!$K$9*$C$6</f>
        <v>3.4732257681296912</v>
      </c>
      <c r="F640" s="172">
        <f ca="1">'Data (DefiLlama)'!$H$10*100+_xlfn.NORM.S.INV(RAND())*'Data (DefiLlama)'!$K$10*$C$6</f>
        <v>3.4006262612703542</v>
      </c>
      <c r="G640" s="172">
        <f ca="1">'Data (DefiLlama)'!$H$11*100+_xlfn.NORM.S.INV(RAND())*'Data (DefiLlama)'!$K$11*$C$6</f>
        <v>-0.17956548109689974</v>
      </c>
      <c r="H640" s="172">
        <f ca="1">'Data (DefiLlama)'!$H$12*100+_xlfn.NORM.S.INV(RAND())*'Data (DefiLlama)'!$K$12*$C$6</f>
        <v>5.4498501483906718</v>
      </c>
      <c r="I640" s="175">
        <f ca="1">'Data (DefiLlama)'!$H$13*100+_xlfn.NORM.S.INV(RAND())*'Data (DefiLlama)'!$K$13*$C$6</f>
        <v>5.8026805445534215</v>
      </c>
      <c r="J640" s="172">
        <f ca="1">C640*'Allocation - Base'!$H$6+D640*'Allocation - Base'!$H$7+E640*'Allocation - Base'!$H$8+F640*'Allocation - Base'!$H$9+G640*'Allocation - Base'!$H$10+H640*'Allocation - Base'!$H$11+I640*'Allocation - Base'!$H$12</f>
        <v>4.4285119151968555</v>
      </c>
      <c r="K640" s="172">
        <f t="shared" ca="1" si="28"/>
        <v>0</v>
      </c>
      <c r="L640" s="172">
        <f t="shared" ca="1" si="29"/>
        <v>4.3285119151968559</v>
      </c>
      <c r="M640" s="172">
        <f t="shared" ca="1" si="30"/>
        <v>4.3285119151968559</v>
      </c>
      <c r="N640" s="172"/>
    </row>
    <row r="641" spans="2:14" x14ac:dyDescent="0.25">
      <c r="B641" s="164">
        <v>609</v>
      </c>
      <c r="C641" s="172">
        <f ca="1">'Data (DefiLlama)'!$H$7*100+_xlfn.NORM.S.INV(RAND())*'Data (DefiLlama)'!$K$7*$C$6</f>
        <v>4.236502949944053</v>
      </c>
      <c r="D641" s="172">
        <f ca="1">'Data (DefiLlama)'!$H$8*100+_xlfn.NORM.S.INV(RAND())*'Data (DefiLlama)'!$K$8*$C$6</f>
        <v>6.1939310122998208</v>
      </c>
      <c r="E641" s="172">
        <f ca="1">'Data (DefiLlama)'!$H$9*100+_xlfn.NORM.S.INV(RAND())*'Data (DefiLlama)'!$K$9*$C$6</f>
        <v>4.5431643324165245</v>
      </c>
      <c r="F641" s="172">
        <f ca="1">'Data (DefiLlama)'!$H$10*100+_xlfn.NORM.S.INV(RAND())*'Data (DefiLlama)'!$K$10*$C$6</f>
        <v>4.13728635318797</v>
      </c>
      <c r="G641" s="172">
        <f ca="1">'Data (DefiLlama)'!$H$11*100+_xlfn.NORM.S.INV(RAND())*'Data (DefiLlama)'!$K$11*$C$6</f>
        <v>8.6876181723689778E-3</v>
      </c>
      <c r="H641" s="172">
        <f ca="1">'Data (DefiLlama)'!$H$12*100+_xlfn.NORM.S.INV(RAND())*'Data (DefiLlama)'!$K$12*$C$6</f>
        <v>4.6331392504542599</v>
      </c>
      <c r="I641" s="175">
        <f ca="1">'Data (DefiLlama)'!$H$13*100+_xlfn.NORM.S.INV(RAND())*'Data (DefiLlama)'!$K$13*$C$6</f>
        <v>4.8520510557048517</v>
      </c>
      <c r="J641" s="172">
        <f ca="1">C641*'Allocation - Base'!$H$6+D641*'Allocation - Base'!$H$7+E641*'Allocation - Base'!$H$8+F641*'Allocation - Base'!$H$9+G641*'Allocation - Base'!$H$10+H641*'Allocation - Base'!$H$11+I641*'Allocation - Base'!$H$12</f>
        <v>4.650629989639059</v>
      </c>
      <c r="K641" s="172">
        <f t="shared" ca="1" si="28"/>
        <v>0</v>
      </c>
      <c r="L641" s="172">
        <f t="shared" ca="1" si="29"/>
        <v>4.5506299896390594</v>
      </c>
      <c r="M641" s="172">
        <f t="shared" ca="1" si="30"/>
        <v>4.5506299896390594</v>
      </c>
      <c r="N641" s="172"/>
    </row>
    <row r="642" spans="2:14" x14ac:dyDescent="0.25">
      <c r="B642" s="164">
        <v>610</v>
      </c>
      <c r="C642" s="172">
        <f ca="1">'Data (DefiLlama)'!$H$7*100+_xlfn.NORM.S.INV(RAND())*'Data (DefiLlama)'!$K$7*$C$6</f>
        <v>4.2003701701980134</v>
      </c>
      <c r="D642" s="172">
        <f ca="1">'Data (DefiLlama)'!$H$8*100+_xlfn.NORM.S.INV(RAND())*'Data (DefiLlama)'!$K$8*$C$6</f>
        <v>6.0986325748406376</v>
      </c>
      <c r="E642" s="172">
        <f ca="1">'Data (DefiLlama)'!$H$9*100+_xlfn.NORM.S.INV(RAND())*'Data (DefiLlama)'!$K$9*$C$6</f>
        <v>3.8150623519274607</v>
      </c>
      <c r="F642" s="172">
        <f ca="1">'Data (DefiLlama)'!$H$10*100+_xlfn.NORM.S.INV(RAND())*'Data (DefiLlama)'!$K$10*$C$6</f>
        <v>3.6813806827391007</v>
      </c>
      <c r="G642" s="172">
        <f ca="1">'Data (DefiLlama)'!$H$11*100+_xlfn.NORM.S.INV(RAND())*'Data (DefiLlama)'!$K$11*$C$6</f>
        <v>-0.24907588626405183</v>
      </c>
      <c r="H642" s="172">
        <f ca="1">'Data (DefiLlama)'!$H$12*100+_xlfn.NORM.S.INV(RAND())*'Data (DefiLlama)'!$K$12*$C$6</f>
        <v>4.7712529979429021</v>
      </c>
      <c r="I642" s="175">
        <f ca="1">'Data (DefiLlama)'!$H$13*100+_xlfn.NORM.S.INV(RAND())*'Data (DefiLlama)'!$K$13*$C$6</f>
        <v>3.6836236390228532</v>
      </c>
      <c r="J642" s="172">
        <f ca="1">C642*'Allocation - Base'!$H$6+D642*'Allocation - Base'!$H$7+E642*'Allocation - Base'!$H$8+F642*'Allocation - Base'!$H$9+G642*'Allocation - Base'!$H$10+H642*'Allocation - Base'!$H$11+I642*'Allocation - Base'!$H$12</f>
        <v>4.4417689381296617</v>
      </c>
      <c r="K642" s="172">
        <f t="shared" ca="1" si="28"/>
        <v>0</v>
      </c>
      <c r="L642" s="172">
        <f t="shared" ca="1" si="29"/>
        <v>4.341768938129662</v>
      </c>
      <c r="M642" s="172">
        <f t="shared" ca="1" si="30"/>
        <v>4.341768938129662</v>
      </c>
      <c r="N642" s="172"/>
    </row>
    <row r="643" spans="2:14" x14ac:dyDescent="0.25">
      <c r="B643" s="164">
        <v>611</v>
      </c>
      <c r="C643" s="172">
        <f ca="1">'Data (DefiLlama)'!$H$7*100+_xlfn.NORM.S.INV(RAND())*'Data (DefiLlama)'!$K$7*$C$6</f>
        <v>4.4625414762702693</v>
      </c>
      <c r="D643" s="172">
        <f ca="1">'Data (DefiLlama)'!$H$8*100+_xlfn.NORM.S.INV(RAND())*'Data (DefiLlama)'!$K$8*$C$6</f>
        <v>3.7948681878551005</v>
      </c>
      <c r="E643" s="172">
        <f ca="1">'Data (DefiLlama)'!$H$9*100+_xlfn.NORM.S.INV(RAND())*'Data (DefiLlama)'!$K$9*$C$6</f>
        <v>4.2996512290067388</v>
      </c>
      <c r="F643" s="172">
        <f ca="1">'Data (DefiLlama)'!$H$10*100+_xlfn.NORM.S.INV(RAND())*'Data (DefiLlama)'!$K$10*$C$6</f>
        <v>3.5644774317706531</v>
      </c>
      <c r="G643" s="172">
        <f ca="1">'Data (DefiLlama)'!$H$11*100+_xlfn.NORM.S.INV(RAND())*'Data (DefiLlama)'!$K$11*$C$6</f>
        <v>0.18218358587079425</v>
      </c>
      <c r="H643" s="172">
        <f ca="1">'Data (DefiLlama)'!$H$12*100+_xlfn.NORM.S.INV(RAND())*'Data (DefiLlama)'!$K$12*$C$6</f>
        <v>4.1532786484161015</v>
      </c>
      <c r="I643" s="175">
        <f ca="1">'Data (DefiLlama)'!$H$13*100+_xlfn.NORM.S.INV(RAND())*'Data (DefiLlama)'!$K$13*$C$6</f>
        <v>5.8260335715383356</v>
      </c>
      <c r="J643" s="172">
        <f ca="1">C643*'Allocation - Base'!$H$6+D643*'Allocation - Base'!$H$7+E643*'Allocation - Base'!$H$8+F643*'Allocation - Base'!$H$9+G643*'Allocation - Base'!$H$10+H643*'Allocation - Base'!$H$11+I643*'Allocation - Base'!$H$12</f>
        <v>3.9944932736524947</v>
      </c>
      <c r="K643" s="172">
        <f t="shared" ca="1" si="28"/>
        <v>0</v>
      </c>
      <c r="L643" s="172">
        <f t="shared" ca="1" si="29"/>
        <v>3.8944932736524946</v>
      </c>
      <c r="M643" s="172">
        <f t="shared" ca="1" si="30"/>
        <v>3.8944932736524946</v>
      </c>
      <c r="N643" s="172"/>
    </row>
    <row r="644" spans="2:14" x14ac:dyDescent="0.25">
      <c r="B644" s="164">
        <v>612</v>
      </c>
      <c r="C644" s="172">
        <f ca="1">'Data (DefiLlama)'!$H$7*100+_xlfn.NORM.S.INV(RAND())*'Data (DefiLlama)'!$K$7*$C$6</f>
        <v>4.5096895877989542</v>
      </c>
      <c r="D644" s="172">
        <f ca="1">'Data (DefiLlama)'!$H$8*100+_xlfn.NORM.S.INV(RAND())*'Data (DefiLlama)'!$K$8*$C$6</f>
        <v>3.8338763688943662</v>
      </c>
      <c r="E644" s="172">
        <f ca="1">'Data (DefiLlama)'!$H$9*100+_xlfn.NORM.S.INV(RAND())*'Data (DefiLlama)'!$K$9*$C$6</f>
        <v>3.5850279549333384</v>
      </c>
      <c r="F644" s="172">
        <f ca="1">'Data (DefiLlama)'!$H$10*100+_xlfn.NORM.S.INV(RAND())*'Data (DefiLlama)'!$K$10*$C$6</f>
        <v>4.2024758862869325</v>
      </c>
      <c r="G644" s="172">
        <f ca="1">'Data (DefiLlama)'!$H$11*100+_xlfn.NORM.S.INV(RAND())*'Data (DefiLlama)'!$K$11*$C$6</f>
        <v>0.44486665872658337</v>
      </c>
      <c r="H644" s="172">
        <f ca="1">'Data (DefiLlama)'!$H$12*100+_xlfn.NORM.S.INV(RAND())*'Data (DefiLlama)'!$K$12*$C$6</f>
        <v>3.7760408411616253</v>
      </c>
      <c r="I644" s="175">
        <f ca="1">'Data (DefiLlama)'!$H$13*100+_xlfn.NORM.S.INV(RAND())*'Data (DefiLlama)'!$K$13*$C$6</f>
        <v>5.1986515477883941</v>
      </c>
      <c r="J644" s="172">
        <f ca="1">C644*'Allocation - Base'!$H$6+D644*'Allocation - Base'!$H$7+E644*'Allocation - Base'!$H$8+F644*'Allocation - Base'!$H$9+G644*'Allocation - Base'!$H$10+H644*'Allocation - Base'!$H$11+I644*'Allocation - Base'!$H$12</f>
        <v>3.7962824164071853</v>
      </c>
      <c r="K644" s="172">
        <f t="shared" ca="1" si="28"/>
        <v>0</v>
      </c>
      <c r="L644" s="172">
        <f t="shared" ca="1" si="29"/>
        <v>3.6962824164071852</v>
      </c>
      <c r="M644" s="172">
        <f t="shared" ca="1" si="30"/>
        <v>3.6962824164071852</v>
      </c>
      <c r="N644" s="172"/>
    </row>
    <row r="645" spans="2:14" x14ac:dyDescent="0.25">
      <c r="B645" s="164">
        <v>613</v>
      </c>
      <c r="C645" s="172">
        <f ca="1">'Data (DefiLlama)'!$H$7*100+_xlfn.NORM.S.INV(RAND())*'Data (DefiLlama)'!$K$7*$C$6</f>
        <v>4.2711046037964415</v>
      </c>
      <c r="D645" s="172">
        <f ca="1">'Data (DefiLlama)'!$H$8*100+_xlfn.NORM.S.INV(RAND())*'Data (DefiLlama)'!$K$8*$C$6</f>
        <v>3.4266951125720091</v>
      </c>
      <c r="E645" s="172">
        <f ca="1">'Data (DefiLlama)'!$H$9*100+_xlfn.NORM.S.INV(RAND())*'Data (DefiLlama)'!$K$9*$C$6</f>
        <v>4.4466955334682634</v>
      </c>
      <c r="F645" s="172">
        <f ca="1">'Data (DefiLlama)'!$H$10*100+_xlfn.NORM.S.INV(RAND())*'Data (DefiLlama)'!$K$10*$C$6</f>
        <v>3.4219637475529057</v>
      </c>
      <c r="G645" s="172">
        <f ca="1">'Data (DefiLlama)'!$H$11*100+_xlfn.NORM.S.INV(RAND())*'Data (DefiLlama)'!$K$11*$C$6</f>
        <v>0.23810137857214062</v>
      </c>
      <c r="H645" s="172">
        <f ca="1">'Data (DefiLlama)'!$H$12*100+_xlfn.NORM.S.INV(RAND())*'Data (DefiLlama)'!$K$12*$C$6</f>
        <v>4.5669717990108287</v>
      </c>
      <c r="I645" s="175">
        <f ca="1">'Data (DefiLlama)'!$H$13*100+_xlfn.NORM.S.INV(RAND())*'Data (DefiLlama)'!$K$13*$C$6</f>
        <v>5.9532254281974977</v>
      </c>
      <c r="J645" s="172">
        <f ca="1">C645*'Allocation - Base'!$H$6+D645*'Allocation - Base'!$H$7+E645*'Allocation - Base'!$H$8+F645*'Allocation - Base'!$H$9+G645*'Allocation - Base'!$H$10+H645*'Allocation - Base'!$H$11+I645*'Allocation - Base'!$H$12</f>
        <v>3.946629881429232</v>
      </c>
      <c r="K645" s="172">
        <f t="shared" ca="1" si="28"/>
        <v>0</v>
      </c>
      <c r="L645" s="172">
        <f t="shared" ca="1" si="29"/>
        <v>3.8466298814292319</v>
      </c>
      <c r="M645" s="172">
        <f t="shared" ca="1" si="30"/>
        <v>3.8466298814292319</v>
      </c>
      <c r="N645" s="172"/>
    </row>
    <row r="646" spans="2:14" x14ac:dyDescent="0.25">
      <c r="B646" s="164">
        <v>614</v>
      </c>
      <c r="C646" s="172">
        <f ca="1">'Data (DefiLlama)'!$H$7*100+_xlfn.NORM.S.INV(RAND())*'Data (DefiLlama)'!$K$7*$C$6</f>
        <v>4.4268966439317206</v>
      </c>
      <c r="D646" s="172">
        <f ca="1">'Data (DefiLlama)'!$H$8*100+_xlfn.NORM.S.INV(RAND())*'Data (DefiLlama)'!$K$8*$C$6</f>
        <v>5.0688139928905187</v>
      </c>
      <c r="E646" s="172">
        <f ca="1">'Data (DefiLlama)'!$H$9*100+_xlfn.NORM.S.INV(RAND())*'Data (DefiLlama)'!$K$9*$C$6</f>
        <v>4.8349072580181502</v>
      </c>
      <c r="F646" s="172">
        <f ca="1">'Data (DefiLlama)'!$H$10*100+_xlfn.NORM.S.INV(RAND())*'Data (DefiLlama)'!$K$10*$C$6</f>
        <v>3.0274148244499064</v>
      </c>
      <c r="G646" s="172">
        <f ca="1">'Data (DefiLlama)'!$H$11*100+_xlfn.NORM.S.INV(RAND())*'Data (DefiLlama)'!$K$11*$C$6</f>
        <v>0.13798232607649794</v>
      </c>
      <c r="H646" s="172">
        <f ca="1">'Data (DefiLlama)'!$H$12*100+_xlfn.NORM.S.INV(RAND())*'Data (DefiLlama)'!$K$12*$C$6</f>
        <v>5.6523036296995084</v>
      </c>
      <c r="I646" s="175">
        <f ca="1">'Data (DefiLlama)'!$H$13*100+_xlfn.NORM.S.INV(RAND())*'Data (DefiLlama)'!$K$13*$C$6</f>
        <v>6.1979156019499051</v>
      </c>
      <c r="J646" s="172">
        <f ca="1">C646*'Allocation - Base'!$H$6+D646*'Allocation - Base'!$H$7+E646*'Allocation - Base'!$H$8+F646*'Allocation - Base'!$H$9+G646*'Allocation - Base'!$H$10+H646*'Allocation - Base'!$H$11+I646*'Allocation - Base'!$H$12</f>
        <v>4.6587439666654351</v>
      </c>
      <c r="K646" s="172">
        <f t="shared" ca="1" si="28"/>
        <v>0</v>
      </c>
      <c r="L646" s="172">
        <f t="shared" ca="1" si="29"/>
        <v>4.5587439666654355</v>
      </c>
      <c r="M646" s="172">
        <f t="shared" ca="1" si="30"/>
        <v>4.5587439666654355</v>
      </c>
      <c r="N646" s="172"/>
    </row>
    <row r="647" spans="2:14" x14ac:dyDescent="0.25">
      <c r="B647" s="164">
        <v>615</v>
      </c>
      <c r="C647" s="172">
        <f ca="1">'Data (DefiLlama)'!$H$7*100+_xlfn.NORM.S.INV(RAND())*'Data (DefiLlama)'!$K$7*$C$6</f>
        <v>4.3939232307417866</v>
      </c>
      <c r="D647" s="172">
        <f ca="1">'Data (DefiLlama)'!$H$8*100+_xlfn.NORM.S.INV(RAND())*'Data (DefiLlama)'!$K$8*$C$6</f>
        <v>3.8915924820573462</v>
      </c>
      <c r="E647" s="172">
        <f ca="1">'Data (DefiLlama)'!$H$9*100+_xlfn.NORM.S.INV(RAND())*'Data (DefiLlama)'!$K$9*$C$6</f>
        <v>4.2464101834456489</v>
      </c>
      <c r="F647" s="172">
        <f ca="1">'Data (DefiLlama)'!$H$10*100+_xlfn.NORM.S.INV(RAND())*'Data (DefiLlama)'!$K$10*$C$6</f>
        <v>4.2644238019751519</v>
      </c>
      <c r="G647" s="172">
        <f ca="1">'Data (DefiLlama)'!$H$11*100+_xlfn.NORM.S.INV(RAND())*'Data (DefiLlama)'!$K$11*$C$6</f>
        <v>2.6684473534524678E-3</v>
      </c>
      <c r="H647" s="172">
        <f ca="1">'Data (DefiLlama)'!$H$12*100+_xlfn.NORM.S.INV(RAND())*'Data (DefiLlama)'!$K$12*$C$6</f>
        <v>4.6044064238071707</v>
      </c>
      <c r="I647" s="175">
        <f ca="1">'Data (DefiLlama)'!$H$13*100+_xlfn.NORM.S.INV(RAND())*'Data (DefiLlama)'!$K$13*$C$6</f>
        <v>6.5879743834610007</v>
      </c>
      <c r="J647" s="172">
        <f ca="1">C647*'Allocation - Base'!$H$6+D647*'Allocation - Base'!$H$7+E647*'Allocation - Base'!$H$8+F647*'Allocation - Base'!$H$9+G647*'Allocation - Base'!$H$10+H647*'Allocation - Base'!$H$11+I647*'Allocation - Base'!$H$12</f>
        <v>4.043472021537033</v>
      </c>
      <c r="K647" s="172">
        <f t="shared" ca="1" si="28"/>
        <v>0.28532551850974969</v>
      </c>
      <c r="L647" s="172">
        <f t="shared" ca="1" si="29"/>
        <v>3.6581465030272833</v>
      </c>
      <c r="M647" s="172">
        <f t="shared" ca="1" si="30"/>
        <v>3.9434720215370329</v>
      </c>
      <c r="N647" s="172"/>
    </row>
    <row r="648" spans="2:14" x14ac:dyDescent="0.25">
      <c r="B648" s="164">
        <v>616</v>
      </c>
      <c r="C648" s="172">
        <f ca="1">'Data (DefiLlama)'!$H$7*100+_xlfn.NORM.S.INV(RAND())*'Data (DefiLlama)'!$K$7*$C$6</f>
        <v>4.2239187229510797</v>
      </c>
      <c r="D648" s="172">
        <f ca="1">'Data (DefiLlama)'!$H$8*100+_xlfn.NORM.S.INV(RAND())*'Data (DefiLlama)'!$K$8*$C$6</f>
        <v>3.6780485972562049</v>
      </c>
      <c r="E648" s="172">
        <f ca="1">'Data (DefiLlama)'!$H$9*100+_xlfn.NORM.S.INV(RAND())*'Data (DefiLlama)'!$K$9*$C$6</f>
        <v>4.8091579559372564</v>
      </c>
      <c r="F648" s="172">
        <f ca="1">'Data (DefiLlama)'!$H$10*100+_xlfn.NORM.S.INV(RAND())*'Data (DefiLlama)'!$K$10*$C$6</f>
        <v>3.6513081958807621</v>
      </c>
      <c r="G648" s="172">
        <f ca="1">'Data (DefiLlama)'!$H$11*100+_xlfn.NORM.S.INV(RAND())*'Data (DefiLlama)'!$K$11*$C$6</f>
        <v>-0.30558723015743977</v>
      </c>
      <c r="H648" s="172">
        <f ca="1">'Data (DefiLlama)'!$H$12*100+_xlfn.NORM.S.INV(RAND())*'Data (DefiLlama)'!$K$12*$C$6</f>
        <v>5.7087813148419508</v>
      </c>
      <c r="I648" s="175">
        <f ca="1">'Data (DefiLlama)'!$H$13*100+_xlfn.NORM.S.INV(RAND())*'Data (DefiLlama)'!$K$13*$C$6</f>
        <v>5.1777143172131845</v>
      </c>
      <c r="J648" s="172">
        <f ca="1">C648*'Allocation - Base'!$H$6+D648*'Allocation - Base'!$H$7+E648*'Allocation - Base'!$H$8+F648*'Allocation - Base'!$H$9+G648*'Allocation - Base'!$H$10+H648*'Allocation - Base'!$H$11+I648*'Allocation - Base'!$H$12</f>
        <v>4.2300150909021097</v>
      </c>
      <c r="K648" s="172">
        <f t="shared" ca="1" si="28"/>
        <v>0</v>
      </c>
      <c r="L648" s="172">
        <f t="shared" ca="1" si="29"/>
        <v>4.1300150909021101</v>
      </c>
      <c r="M648" s="172">
        <f t="shared" ca="1" si="30"/>
        <v>4.1300150909021101</v>
      </c>
      <c r="N648" s="172"/>
    </row>
    <row r="649" spans="2:14" x14ac:dyDescent="0.25">
      <c r="B649" s="164">
        <v>617</v>
      </c>
      <c r="C649" s="172">
        <f ca="1">'Data (DefiLlama)'!$H$7*100+_xlfn.NORM.S.INV(RAND())*'Data (DefiLlama)'!$K$7*$C$6</f>
        <v>4.1811530832942854</v>
      </c>
      <c r="D649" s="172">
        <f ca="1">'Data (DefiLlama)'!$H$8*100+_xlfn.NORM.S.INV(RAND())*'Data (DefiLlama)'!$K$8*$C$6</f>
        <v>5.580851819852672</v>
      </c>
      <c r="E649" s="172">
        <f ca="1">'Data (DefiLlama)'!$H$9*100+_xlfn.NORM.S.INV(RAND())*'Data (DefiLlama)'!$K$9*$C$6</f>
        <v>3.6355660367776133</v>
      </c>
      <c r="F649" s="172">
        <f ca="1">'Data (DefiLlama)'!$H$10*100+_xlfn.NORM.S.INV(RAND())*'Data (DefiLlama)'!$K$10*$C$6</f>
        <v>2.7742832460294737</v>
      </c>
      <c r="G649" s="172">
        <f ca="1">'Data (DefiLlama)'!$H$11*100+_xlfn.NORM.S.INV(RAND())*'Data (DefiLlama)'!$K$11*$C$6</f>
        <v>0.38105425028108514</v>
      </c>
      <c r="H649" s="172">
        <f ca="1">'Data (DefiLlama)'!$H$12*100+_xlfn.NORM.S.INV(RAND())*'Data (DefiLlama)'!$K$12*$C$6</f>
        <v>3.5871708407372234</v>
      </c>
      <c r="I649" s="175">
        <f ca="1">'Data (DefiLlama)'!$H$13*100+_xlfn.NORM.S.INV(RAND())*'Data (DefiLlama)'!$K$13*$C$6</f>
        <v>6.6651226781555017</v>
      </c>
      <c r="J649" s="172">
        <f ca="1">C649*'Allocation - Base'!$H$6+D649*'Allocation - Base'!$H$7+E649*'Allocation - Base'!$H$8+F649*'Allocation - Base'!$H$9+G649*'Allocation - Base'!$H$10+H649*'Allocation - Base'!$H$11+I649*'Allocation - Base'!$H$12</f>
        <v>4.1155787277704947</v>
      </c>
      <c r="K649" s="172">
        <f t="shared" ca="1" si="28"/>
        <v>3.4946015861212967</v>
      </c>
      <c r="L649" s="172">
        <f t="shared" ca="1" si="29"/>
        <v>0.52097714164919839</v>
      </c>
      <c r="M649" s="172">
        <f t="shared" ca="1" si="30"/>
        <v>4.0155787277704951</v>
      </c>
      <c r="N649" s="172"/>
    </row>
    <row r="650" spans="2:14" x14ac:dyDescent="0.25">
      <c r="B650" s="164">
        <v>618</v>
      </c>
      <c r="C650" s="172">
        <f ca="1">'Data (DefiLlama)'!$H$7*100+_xlfn.NORM.S.INV(RAND())*'Data (DefiLlama)'!$K$7*$C$6</f>
        <v>4.6649458585467292</v>
      </c>
      <c r="D650" s="172">
        <f ca="1">'Data (DefiLlama)'!$H$8*100+_xlfn.NORM.S.INV(RAND())*'Data (DefiLlama)'!$K$8*$C$6</f>
        <v>4.1085478640068072</v>
      </c>
      <c r="E650" s="172">
        <f ca="1">'Data (DefiLlama)'!$H$9*100+_xlfn.NORM.S.INV(RAND())*'Data (DefiLlama)'!$K$9*$C$6</f>
        <v>3.7679297033338868</v>
      </c>
      <c r="F650" s="172">
        <f ca="1">'Data (DefiLlama)'!$H$10*100+_xlfn.NORM.S.INV(RAND())*'Data (DefiLlama)'!$K$10*$C$6</f>
        <v>3.1970859901806383</v>
      </c>
      <c r="G650" s="172">
        <f ca="1">'Data (DefiLlama)'!$H$11*100+_xlfn.NORM.S.INV(RAND())*'Data (DefiLlama)'!$K$11*$C$6</f>
        <v>0.20446849770540457</v>
      </c>
      <c r="H650" s="172">
        <f ca="1">'Data (DefiLlama)'!$H$12*100+_xlfn.NORM.S.INV(RAND())*'Data (DefiLlama)'!$K$12*$C$6</f>
        <v>5.4811498795666722</v>
      </c>
      <c r="I650" s="175">
        <f ca="1">'Data (DefiLlama)'!$H$13*100+_xlfn.NORM.S.INV(RAND())*'Data (DefiLlama)'!$K$13*$C$6</f>
        <v>3.608113576929119</v>
      </c>
      <c r="J650" s="172">
        <f ca="1">C650*'Allocation - Base'!$H$6+D650*'Allocation - Base'!$H$7+E650*'Allocation - Base'!$H$8+F650*'Allocation - Base'!$H$9+G650*'Allocation - Base'!$H$10+H650*'Allocation - Base'!$H$11+I650*'Allocation - Base'!$H$12</f>
        <v>4.2009990562194632</v>
      </c>
      <c r="K650" s="172">
        <f t="shared" ca="1" si="28"/>
        <v>0</v>
      </c>
      <c r="L650" s="172">
        <f t="shared" ca="1" si="29"/>
        <v>4.1009990562194636</v>
      </c>
      <c r="M650" s="172">
        <f t="shared" ca="1" si="30"/>
        <v>4.1009990562194636</v>
      </c>
      <c r="N650" s="172"/>
    </row>
    <row r="651" spans="2:14" x14ac:dyDescent="0.25">
      <c r="B651" s="164">
        <v>619</v>
      </c>
      <c r="C651" s="172">
        <f ca="1">'Data (DefiLlama)'!$H$7*100+_xlfn.NORM.S.INV(RAND())*'Data (DefiLlama)'!$K$7*$C$6</f>
        <v>4.0849198474803154</v>
      </c>
      <c r="D651" s="172">
        <f ca="1">'Data (DefiLlama)'!$H$8*100+_xlfn.NORM.S.INV(RAND())*'Data (DefiLlama)'!$K$8*$C$6</f>
        <v>3.5989133295323263</v>
      </c>
      <c r="E651" s="172">
        <f ca="1">'Data (DefiLlama)'!$H$9*100+_xlfn.NORM.S.INV(RAND())*'Data (DefiLlama)'!$K$9*$C$6</f>
        <v>3.8843704890948527</v>
      </c>
      <c r="F651" s="172">
        <f ca="1">'Data (DefiLlama)'!$H$10*100+_xlfn.NORM.S.INV(RAND())*'Data (DefiLlama)'!$K$10*$C$6</f>
        <v>2.6124121891327485</v>
      </c>
      <c r="G651" s="172">
        <f ca="1">'Data (DefiLlama)'!$H$11*100+_xlfn.NORM.S.INV(RAND())*'Data (DefiLlama)'!$K$11*$C$6</f>
        <v>8.2132459760850485E-2</v>
      </c>
      <c r="H651" s="172">
        <f ca="1">'Data (DefiLlama)'!$H$12*100+_xlfn.NORM.S.INV(RAND())*'Data (DefiLlama)'!$K$12*$C$6</f>
        <v>5.2028533053187589</v>
      </c>
      <c r="I651" s="175">
        <f ca="1">'Data (DefiLlama)'!$H$13*100+_xlfn.NORM.S.INV(RAND())*'Data (DefiLlama)'!$K$13*$C$6</f>
        <v>6.3776137541348499</v>
      </c>
      <c r="J651" s="172">
        <f ca="1">C651*'Allocation - Base'!$H$6+D651*'Allocation - Base'!$H$7+E651*'Allocation - Base'!$H$8+F651*'Allocation - Base'!$H$9+G651*'Allocation - Base'!$H$10+H651*'Allocation - Base'!$H$11+I651*'Allocation - Base'!$H$12</f>
        <v>3.880831527686746</v>
      </c>
      <c r="K651" s="172">
        <f t="shared" ca="1" si="28"/>
        <v>0</v>
      </c>
      <c r="L651" s="172">
        <f t="shared" ca="1" si="29"/>
        <v>3.7808315276867459</v>
      </c>
      <c r="M651" s="172">
        <f t="shared" ca="1" si="30"/>
        <v>3.7808315276867459</v>
      </c>
      <c r="N651" s="172"/>
    </row>
    <row r="652" spans="2:14" x14ac:dyDescent="0.25">
      <c r="B652" s="164">
        <v>620</v>
      </c>
      <c r="C652" s="172">
        <f ca="1">'Data (DefiLlama)'!$H$7*100+_xlfn.NORM.S.INV(RAND())*'Data (DefiLlama)'!$K$7*$C$6</f>
        <v>3.9479619478701813</v>
      </c>
      <c r="D652" s="172">
        <f ca="1">'Data (DefiLlama)'!$H$8*100+_xlfn.NORM.S.INV(RAND())*'Data (DefiLlama)'!$K$8*$C$6</f>
        <v>4.2974440376289547</v>
      </c>
      <c r="E652" s="172">
        <f ca="1">'Data (DefiLlama)'!$H$9*100+_xlfn.NORM.S.INV(RAND())*'Data (DefiLlama)'!$K$9*$C$6</f>
        <v>4.2841963451966976</v>
      </c>
      <c r="F652" s="172">
        <f ca="1">'Data (DefiLlama)'!$H$10*100+_xlfn.NORM.S.INV(RAND())*'Data (DefiLlama)'!$K$10*$C$6</f>
        <v>3.7294838812226745</v>
      </c>
      <c r="G652" s="172">
        <f ca="1">'Data (DefiLlama)'!$H$11*100+_xlfn.NORM.S.INV(RAND())*'Data (DefiLlama)'!$K$11*$C$6</f>
        <v>-2.7867070577877316E-2</v>
      </c>
      <c r="H652" s="172">
        <f ca="1">'Data (DefiLlama)'!$H$12*100+_xlfn.NORM.S.INV(RAND())*'Data (DefiLlama)'!$K$12*$C$6</f>
        <v>4.13048828309753</v>
      </c>
      <c r="I652" s="175">
        <f ca="1">'Data (DefiLlama)'!$H$13*100+_xlfn.NORM.S.INV(RAND())*'Data (DefiLlama)'!$K$13*$C$6</f>
        <v>7.2152909765915449</v>
      </c>
      <c r="J652" s="172">
        <f ca="1">C652*'Allocation - Base'!$H$6+D652*'Allocation - Base'!$H$7+E652*'Allocation - Base'!$H$8+F652*'Allocation - Base'!$H$9+G652*'Allocation - Base'!$H$10+H652*'Allocation - Base'!$H$11+I652*'Allocation - Base'!$H$12</f>
        <v>3.9479785690032032</v>
      </c>
      <c r="K652" s="172">
        <f t="shared" ca="1" si="28"/>
        <v>0</v>
      </c>
      <c r="L652" s="172">
        <f t="shared" ca="1" si="29"/>
        <v>3.8479785690032031</v>
      </c>
      <c r="M652" s="172">
        <f t="shared" ca="1" si="30"/>
        <v>3.8479785690032031</v>
      </c>
      <c r="N652" s="172"/>
    </row>
    <row r="653" spans="2:14" x14ac:dyDescent="0.25">
      <c r="B653" s="164">
        <v>621</v>
      </c>
      <c r="C653" s="172">
        <f ca="1">'Data (DefiLlama)'!$H$7*100+_xlfn.NORM.S.INV(RAND())*'Data (DefiLlama)'!$K$7*$C$6</f>
        <v>4.2408106916591937</v>
      </c>
      <c r="D653" s="172">
        <f ca="1">'Data (DefiLlama)'!$H$8*100+_xlfn.NORM.S.INV(RAND())*'Data (DefiLlama)'!$K$8*$C$6</f>
        <v>4.1529607071477237</v>
      </c>
      <c r="E653" s="172">
        <f ca="1">'Data (DefiLlama)'!$H$9*100+_xlfn.NORM.S.INV(RAND())*'Data (DefiLlama)'!$K$9*$C$6</f>
        <v>3.593613204809492</v>
      </c>
      <c r="F653" s="172">
        <f ca="1">'Data (DefiLlama)'!$H$10*100+_xlfn.NORM.S.INV(RAND())*'Data (DefiLlama)'!$K$10*$C$6</f>
        <v>2.7412562463394434</v>
      </c>
      <c r="G653" s="172">
        <f ca="1">'Data (DefiLlama)'!$H$11*100+_xlfn.NORM.S.INV(RAND())*'Data (DefiLlama)'!$K$11*$C$6</f>
        <v>-0.1977232584574431</v>
      </c>
      <c r="H653" s="172">
        <f ca="1">'Data (DefiLlama)'!$H$12*100+_xlfn.NORM.S.INV(RAND())*'Data (DefiLlama)'!$K$12*$C$6</f>
        <v>4.3080446010470945</v>
      </c>
      <c r="I653" s="175">
        <f ca="1">'Data (DefiLlama)'!$H$13*100+_xlfn.NORM.S.INV(RAND())*'Data (DefiLlama)'!$K$13*$C$6</f>
        <v>5.7475224484273424</v>
      </c>
      <c r="J653" s="172">
        <f ca="1">C653*'Allocation - Base'!$H$6+D653*'Allocation - Base'!$H$7+E653*'Allocation - Base'!$H$8+F653*'Allocation - Base'!$H$9+G653*'Allocation - Base'!$H$10+H653*'Allocation - Base'!$H$11+I653*'Allocation - Base'!$H$12</f>
        <v>3.8452072127212538</v>
      </c>
      <c r="K653" s="172">
        <f t="shared" ca="1" si="28"/>
        <v>0</v>
      </c>
      <c r="L653" s="172">
        <f t="shared" ca="1" si="29"/>
        <v>3.7452072127212537</v>
      </c>
      <c r="M653" s="172">
        <f t="shared" ca="1" si="30"/>
        <v>3.7452072127212537</v>
      </c>
      <c r="N653" s="172"/>
    </row>
    <row r="654" spans="2:14" x14ac:dyDescent="0.25">
      <c r="B654" s="164">
        <v>622</v>
      </c>
      <c r="C654" s="172">
        <f ca="1">'Data (DefiLlama)'!$H$7*100+_xlfn.NORM.S.INV(RAND())*'Data (DefiLlama)'!$K$7*$C$6</f>
        <v>4.2378837326627732</v>
      </c>
      <c r="D654" s="172">
        <f ca="1">'Data (DefiLlama)'!$H$8*100+_xlfn.NORM.S.INV(RAND())*'Data (DefiLlama)'!$K$8*$C$6</f>
        <v>5.0175842425004875</v>
      </c>
      <c r="E654" s="172">
        <f ca="1">'Data (DefiLlama)'!$H$9*100+_xlfn.NORM.S.INV(RAND())*'Data (DefiLlama)'!$K$9*$C$6</f>
        <v>4.0444533969612539</v>
      </c>
      <c r="F654" s="172">
        <f ca="1">'Data (DefiLlama)'!$H$10*100+_xlfn.NORM.S.INV(RAND())*'Data (DefiLlama)'!$K$10*$C$6</f>
        <v>2.8351852307747731</v>
      </c>
      <c r="G654" s="172">
        <f ca="1">'Data (DefiLlama)'!$H$11*100+_xlfn.NORM.S.INV(RAND())*'Data (DefiLlama)'!$K$11*$C$6</f>
        <v>-0.18125126899490146</v>
      </c>
      <c r="H654" s="172">
        <f ca="1">'Data (DefiLlama)'!$H$12*100+_xlfn.NORM.S.INV(RAND())*'Data (DefiLlama)'!$K$12*$C$6</f>
        <v>4.0521176162699479</v>
      </c>
      <c r="I654" s="175">
        <f ca="1">'Data (DefiLlama)'!$H$13*100+_xlfn.NORM.S.INV(RAND())*'Data (DefiLlama)'!$K$13*$C$6</f>
        <v>4.9495161620480248</v>
      </c>
      <c r="J654" s="172">
        <f ca="1">C654*'Allocation - Base'!$H$6+D654*'Allocation - Base'!$H$7+E654*'Allocation - Base'!$H$8+F654*'Allocation - Base'!$H$9+G654*'Allocation - Base'!$H$10+H654*'Allocation - Base'!$H$11+I654*'Allocation - Base'!$H$12</f>
        <v>4.1356296086550142</v>
      </c>
      <c r="K654" s="172">
        <f t="shared" ca="1" si="28"/>
        <v>0</v>
      </c>
      <c r="L654" s="172">
        <f t="shared" ca="1" si="29"/>
        <v>4.0356296086550145</v>
      </c>
      <c r="M654" s="172">
        <f t="shared" ca="1" si="30"/>
        <v>4.0356296086550145</v>
      </c>
      <c r="N654" s="172"/>
    </row>
    <row r="655" spans="2:14" x14ac:dyDescent="0.25">
      <c r="B655" s="164">
        <v>623</v>
      </c>
      <c r="C655" s="172">
        <f ca="1">'Data (DefiLlama)'!$H$7*100+_xlfn.NORM.S.INV(RAND())*'Data (DefiLlama)'!$K$7*$C$6</f>
        <v>4.0000972110789892</v>
      </c>
      <c r="D655" s="172">
        <f ca="1">'Data (DefiLlama)'!$H$8*100+_xlfn.NORM.S.INV(RAND())*'Data (DefiLlama)'!$K$8*$C$6</f>
        <v>3.9604434321256394</v>
      </c>
      <c r="E655" s="172">
        <f ca="1">'Data (DefiLlama)'!$H$9*100+_xlfn.NORM.S.INV(RAND())*'Data (DefiLlama)'!$K$9*$C$6</f>
        <v>4.2979895901866447</v>
      </c>
      <c r="F655" s="172">
        <f ca="1">'Data (DefiLlama)'!$H$10*100+_xlfn.NORM.S.INV(RAND())*'Data (DefiLlama)'!$K$10*$C$6</f>
        <v>3.3666092893056194</v>
      </c>
      <c r="G655" s="172">
        <f ca="1">'Data (DefiLlama)'!$H$11*100+_xlfn.NORM.S.INV(RAND())*'Data (DefiLlama)'!$K$11*$C$6</f>
        <v>0.17536356439704798</v>
      </c>
      <c r="H655" s="172">
        <f ca="1">'Data (DefiLlama)'!$H$12*100+_xlfn.NORM.S.INV(RAND())*'Data (DefiLlama)'!$K$12*$C$6</f>
        <v>3.8476222880129201</v>
      </c>
      <c r="I655" s="175">
        <f ca="1">'Data (DefiLlama)'!$H$13*100+_xlfn.NORM.S.INV(RAND())*'Data (DefiLlama)'!$K$13*$C$6</f>
        <v>5.0621554265888236</v>
      </c>
      <c r="J655" s="172">
        <f ca="1">C655*'Allocation - Base'!$H$6+D655*'Allocation - Base'!$H$7+E655*'Allocation - Base'!$H$8+F655*'Allocation - Base'!$H$9+G655*'Allocation - Base'!$H$10+H655*'Allocation - Base'!$H$11+I655*'Allocation - Base'!$H$12</f>
        <v>3.8505489403235584</v>
      </c>
      <c r="K655" s="172">
        <f t="shared" ca="1" si="28"/>
        <v>0.63303893290053603</v>
      </c>
      <c r="L655" s="172">
        <f t="shared" ca="1" si="29"/>
        <v>3.1175100074230224</v>
      </c>
      <c r="M655" s="172">
        <f t="shared" ca="1" si="30"/>
        <v>3.7505489403235583</v>
      </c>
      <c r="N655" s="172"/>
    </row>
    <row r="656" spans="2:14" x14ac:dyDescent="0.25">
      <c r="B656" s="164">
        <v>624</v>
      </c>
      <c r="C656" s="172">
        <f ca="1">'Data (DefiLlama)'!$H$7*100+_xlfn.NORM.S.INV(RAND())*'Data (DefiLlama)'!$K$7*$C$6</f>
        <v>4.235581949110041</v>
      </c>
      <c r="D656" s="172">
        <f ca="1">'Data (DefiLlama)'!$H$8*100+_xlfn.NORM.S.INV(RAND())*'Data (DefiLlama)'!$K$8*$C$6</f>
        <v>4.0253183462981781</v>
      </c>
      <c r="E656" s="172">
        <f ca="1">'Data (DefiLlama)'!$H$9*100+_xlfn.NORM.S.INV(RAND())*'Data (DefiLlama)'!$K$9*$C$6</f>
        <v>5.7108099030629766</v>
      </c>
      <c r="F656" s="172">
        <f ca="1">'Data (DefiLlama)'!$H$10*100+_xlfn.NORM.S.INV(RAND())*'Data (DefiLlama)'!$K$10*$C$6</f>
        <v>4.4933030736332498</v>
      </c>
      <c r="G656" s="172">
        <f ca="1">'Data (DefiLlama)'!$H$11*100+_xlfn.NORM.S.INV(RAND())*'Data (DefiLlama)'!$K$11*$C$6</f>
        <v>2.8811702459105422E-2</v>
      </c>
      <c r="H656" s="172">
        <f ca="1">'Data (DefiLlama)'!$H$12*100+_xlfn.NORM.S.INV(RAND())*'Data (DefiLlama)'!$K$12*$C$6</f>
        <v>4.7324896014263844</v>
      </c>
      <c r="I656" s="175">
        <f ca="1">'Data (DefiLlama)'!$H$13*100+_xlfn.NORM.S.INV(RAND())*'Data (DefiLlama)'!$K$13*$C$6</f>
        <v>6.8312285178289569</v>
      </c>
      <c r="J656" s="172">
        <f ca="1">C656*'Allocation - Base'!$H$6+D656*'Allocation - Base'!$H$7+E656*'Allocation - Base'!$H$8+F656*'Allocation - Base'!$H$9+G656*'Allocation - Base'!$H$10+H656*'Allocation - Base'!$H$11+I656*'Allocation - Base'!$H$12</f>
        <v>4.4160206724102133</v>
      </c>
      <c r="K656" s="172">
        <f t="shared" ca="1" si="28"/>
        <v>0.7500838383378694</v>
      </c>
      <c r="L656" s="172">
        <f t="shared" ca="1" si="29"/>
        <v>3.5659368340723443</v>
      </c>
      <c r="M656" s="172">
        <f t="shared" ca="1" si="30"/>
        <v>4.3160206724102137</v>
      </c>
      <c r="N656" s="172"/>
    </row>
    <row r="657" spans="2:14" x14ac:dyDescent="0.25">
      <c r="B657" s="164">
        <v>625</v>
      </c>
      <c r="C657" s="172">
        <f ca="1">'Data (DefiLlama)'!$H$7*100+_xlfn.NORM.S.INV(RAND())*'Data (DefiLlama)'!$K$7*$C$6</f>
        <v>4.0159474304455127</v>
      </c>
      <c r="D657" s="172">
        <f ca="1">'Data (DefiLlama)'!$H$8*100+_xlfn.NORM.S.INV(RAND())*'Data (DefiLlama)'!$K$8*$C$6</f>
        <v>5.1788573236102478</v>
      </c>
      <c r="E657" s="172">
        <f ca="1">'Data (DefiLlama)'!$H$9*100+_xlfn.NORM.S.INV(RAND())*'Data (DefiLlama)'!$K$9*$C$6</f>
        <v>4.7115765338510025</v>
      </c>
      <c r="F657" s="172">
        <f ca="1">'Data (DefiLlama)'!$H$10*100+_xlfn.NORM.S.INV(RAND())*'Data (DefiLlama)'!$K$10*$C$6</f>
        <v>3.3351711092728387</v>
      </c>
      <c r="G657" s="172">
        <f ca="1">'Data (DefiLlama)'!$H$11*100+_xlfn.NORM.S.INV(RAND())*'Data (DefiLlama)'!$K$11*$C$6</f>
        <v>0.23535321411575971</v>
      </c>
      <c r="H657" s="172">
        <f ca="1">'Data (DefiLlama)'!$H$12*100+_xlfn.NORM.S.INV(RAND())*'Data (DefiLlama)'!$K$12*$C$6</f>
        <v>4.3934348091289968</v>
      </c>
      <c r="I657" s="175">
        <f ca="1">'Data (DefiLlama)'!$H$13*100+_xlfn.NORM.S.INV(RAND())*'Data (DefiLlama)'!$K$13*$C$6</f>
        <v>5.6159697739132781</v>
      </c>
      <c r="J657" s="172">
        <f ca="1">C657*'Allocation - Base'!$H$6+D657*'Allocation - Base'!$H$7+E657*'Allocation - Base'!$H$8+F657*'Allocation - Base'!$H$9+G657*'Allocation - Base'!$H$10+H657*'Allocation - Base'!$H$11+I657*'Allocation - Base'!$H$12</f>
        <v>4.3481755755741034</v>
      </c>
      <c r="K657" s="172">
        <f t="shared" ca="1" si="28"/>
        <v>1.6546266053185807</v>
      </c>
      <c r="L657" s="172">
        <f t="shared" ca="1" si="29"/>
        <v>2.5935489702555232</v>
      </c>
      <c r="M657" s="172">
        <f t="shared" ca="1" si="30"/>
        <v>4.2481755755741037</v>
      </c>
      <c r="N657" s="172"/>
    </row>
    <row r="658" spans="2:14" x14ac:dyDescent="0.25">
      <c r="B658" s="164">
        <v>626</v>
      </c>
      <c r="C658" s="172">
        <f ca="1">'Data (DefiLlama)'!$H$7*100+_xlfn.NORM.S.INV(RAND())*'Data (DefiLlama)'!$K$7*$C$6</f>
        <v>4.0298824206676374</v>
      </c>
      <c r="D658" s="172">
        <f ca="1">'Data (DefiLlama)'!$H$8*100+_xlfn.NORM.S.INV(RAND())*'Data (DefiLlama)'!$K$8*$C$6</f>
        <v>5.063138612228677</v>
      </c>
      <c r="E658" s="172">
        <f ca="1">'Data (DefiLlama)'!$H$9*100+_xlfn.NORM.S.INV(RAND())*'Data (DefiLlama)'!$K$9*$C$6</f>
        <v>4.5123917415836248</v>
      </c>
      <c r="F658" s="172">
        <f ca="1">'Data (DefiLlama)'!$H$10*100+_xlfn.NORM.S.INV(RAND())*'Data (DefiLlama)'!$K$10*$C$6</f>
        <v>3.7056172131736931</v>
      </c>
      <c r="G658" s="172">
        <f ca="1">'Data (DefiLlama)'!$H$11*100+_xlfn.NORM.S.INV(RAND())*'Data (DefiLlama)'!$K$11*$C$6</f>
        <v>0.12544398301055013</v>
      </c>
      <c r="H658" s="172">
        <f ca="1">'Data (DefiLlama)'!$H$12*100+_xlfn.NORM.S.INV(RAND())*'Data (DefiLlama)'!$K$12*$C$6</f>
        <v>4.7736339628895212</v>
      </c>
      <c r="I658" s="175">
        <f ca="1">'Data (DefiLlama)'!$H$13*100+_xlfn.NORM.S.INV(RAND())*'Data (DefiLlama)'!$K$13*$C$6</f>
        <v>6.937382506054778</v>
      </c>
      <c r="J658" s="172">
        <f ca="1">C658*'Allocation - Base'!$H$6+D658*'Allocation - Base'!$H$7+E658*'Allocation - Base'!$H$8+F658*'Allocation - Base'!$H$9+G658*'Allocation - Base'!$H$10+H658*'Allocation - Base'!$H$11+I658*'Allocation - Base'!$H$12</f>
        <v>4.3251646082373219</v>
      </c>
      <c r="K658" s="172">
        <f t="shared" ca="1" si="28"/>
        <v>0</v>
      </c>
      <c r="L658" s="172">
        <f t="shared" ca="1" si="29"/>
        <v>4.2251646082373222</v>
      </c>
      <c r="M658" s="172">
        <f t="shared" ca="1" si="30"/>
        <v>4.2251646082373222</v>
      </c>
      <c r="N658" s="172"/>
    </row>
    <row r="659" spans="2:14" x14ac:dyDescent="0.25">
      <c r="B659" s="164">
        <v>627</v>
      </c>
      <c r="C659" s="172">
        <f ca="1">'Data (DefiLlama)'!$H$7*100+_xlfn.NORM.S.INV(RAND())*'Data (DefiLlama)'!$K$7*$C$6</f>
        <v>4.3616119938975997</v>
      </c>
      <c r="D659" s="172">
        <f ca="1">'Data (DefiLlama)'!$H$8*100+_xlfn.NORM.S.INV(RAND())*'Data (DefiLlama)'!$K$8*$C$6</f>
        <v>4.5428600866665922</v>
      </c>
      <c r="E659" s="172">
        <f ca="1">'Data (DefiLlama)'!$H$9*100+_xlfn.NORM.S.INV(RAND())*'Data (DefiLlama)'!$K$9*$C$6</f>
        <v>4.5593945654595318</v>
      </c>
      <c r="F659" s="172">
        <f ca="1">'Data (DefiLlama)'!$H$10*100+_xlfn.NORM.S.INV(RAND())*'Data (DefiLlama)'!$K$10*$C$6</f>
        <v>3.1909923568332741</v>
      </c>
      <c r="G659" s="172">
        <f ca="1">'Data (DefiLlama)'!$H$11*100+_xlfn.NORM.S.INV(RAND())*'Data (DefiLlama)'!$K$11*$C$6</f>
        <v>0.10949529827373632</v>
      </c>
      <c r="H659" s="172">
        <f ca="1">'Data (DefiLlama)'!$H$12*100+_xlfn.NORM.S.INV(RAND())*'Data (DefiLlama)'!$K$12*$C$6</f>
        <v>4.9828275297638758</v>
      </c>
      <c r="I659" s="175">
        <f ca="1">'Data (DefiLlama)'!$H$13*100+_xlfn.NORM.S.INV(RAND())*'Data (DefiLlama)'!$K$13*$C$6</f>
        <v>5.3236533428324391</v>
      </c>
      <c r="J659" s="172">
        <f ca="1">C659*'Allocation - Base'!$H$6+D659*'Allocation - Base'!$H$7+E659*'Allocation - Base'!$H$8+F659*'Allocation - Base'!$H$9+G659*'Allocation - Base'!$H$10+H659*'Allocation - Base'!$H$11+I659*'Allocation - Base'!$H$12</f>
        <v>4.3369461555790796</v>
      </c>
      <c r="K659" s="172">
        <f t="shared" ca="1" si="28"/>
        <v>0</v>
      </c>
      <c r="L659" s="172">
        <f t="shared" ca="1" si="29"/>
        <v>4.2369461555790799</v>
      </c>
      <c r="M659" s="172">
        <f t="shared" ca="1" si="30"/>
        <v>4.2369461555790799</v>
      </c>
      <c r="N659" s="172"/>
    </row>
    <row r="660" spans="2:14" x14ac:dyDescent="0.25">
      <c r="B660" s="164">
        <v>628</v>
      </c>
      <c r="C660" s="172">
        <f ca="1">'Data (DefiLlama)'!$H$7*100+_xlfn.NORM.S.INV(RAND())*'Data (DefiLlama)'!$K$7*$C$6</f>
        <v>4.2834131349744764</v>
      </c>
      <c r="D660" s="172">
        <f ca="1">'Data (DefiLlama)'!$H$8*100+_xlfn.NORM.S.INV(RAND())*'Data (DefiLlama)'!$K$8*$C$6</f>
        <v>4.7683519859341299</v>
      </c>
      <c r="E660" s="172">
        <f ca="1">'Data (DefiLlama)'!$H$9*100+_xlfn.NORM.S.INV(RAND())*'Data (DefiLlama)'!$K$9*$C$6</f>
        <v>3.814567999945305</v>
      </c>
      <c r="F660" s="172">
        <f ca="1">'Data (DefiLlama)'!$H$10*100+_xlfn.NORM.S.INV(RAND())*'Data (DefiLlama)'!$K$10*$C$6</f>
        <v>3.4486591453516113</v>
      </c>
      <c r="G660" s="172">
        <f ca="1">'Data (DefiLlama)'!$H$11*100+_xlfn.NORM.S.INV(RAND())*'Data (DefiLlama)'!$K$11*$C$6</f>
        <v>-0.19032539110719274</v>
      </c>
      <c r="H660" s="172">
        <f ca="1">'Data (DefiLlama)'!$H$12*100+_xlfn.NORM.S.INV(RAND())*'Data (DefiLlama)'!$K$12*$C$6</f>
        <v>5.7215532996815419</v>
      </c>
      <c r="I660" s="175">
        <f ca="1">'Data (DefiLlama)'!$H$13*100+_xlfn.NORM.S.INV(RAND())*'Data (DefiLlama)'!$K$13*$C$6</f>
        <v>6.4230159659191175</v>
      </c>
      <c r="J660" s="172">
        <f ca="1">C660*'Allocation - Base'!$H$6+D660*'Allocation - Base'!$H$7+E660*'Allocation - Base'!$H$8+F660*'Allocation - Base'!$H$9+G660*'Allocation - Base'!$H$10+H660*'Allocation - Base'!$H$11+I660*'Allocation - Base'!$H$12</f>
        <v>4.2794706623590733</v>
      </c>
      <c r="K660" s="172">
        <f t="shared" ca="1" si="28"/>
        <v>0</v>
      </c>
      <c r="L660" s="172">
        <f t="shared" ca="1" si="29"/>
        <v>4.1794706623590736</v>
      </c>
      <c r="M660" s="172">
        <f t="shared" ca="1" si="30"/>
        <v>4.1794706623590736</v>
      </c>
      <c r="N660" s="172"/>
    </row>
    <row r="661" spans="2:14" x14ac:dyDescent="0.25">
      <c r="B661" s="164">
        <v>629</v>
      </c>
      <c r="C661" s="172">
        <f ca="1">'Data (DefiLlama)'!$H$7*100+_xlfn.NORM.S.INV(RAND())*'Data (DefiLlama)'!$K$7*$C$6</f>
        <v>4.219060230793791</v>
      </c>
      <c r="D661" s="172">
        <f ca="1">'Data (DefiLlama)'!$H$8*100+_xlfn.NORM.S.INV(RAND())*'Data (DefiLlama)'!$K$8*$C$6</f>
        <v>4.2607531278405499</v>
      </c>
      <c r="E661" s="172">
        <f ca="1">'Data (DefiLlama)'!$H$9*100+_xlfn.NORM.S.INV(RAND())*'Data (DefiLlama)'!$K$9*$C$6</f>
        <v>2.4267194555582163</v>
      </c>
      <c r="F661" s="172">
        <f ca="1">'Data (DefiLlama)'!$H$10*100+_xlfn.NORM.S.INV(RAND())*'Data (DefiLlama)'!$K$10*$C$6</f>
        <v>4.3184037482306206</v>
      </c>
      <c r="G661" s="172">
        <f ca="1">'Data (DefiLlama)'!$H$11*100+_xlfn.NORM.S.INV(RAND())*'Data (DefiLlama)'!$K$11*$C$6</f>
        <v>0.15419220481301321</v>
      </c>
      <c r="H661" s="172">
        <f ca="1">'Data (DefiLlama)'!$H$12*100+_xlfn.NORM.S.INV(RAND())*'Data (DefiLlama)'!$K$12*$C$6</f>
        <v>6.0983823648154072</v>
      </c>
      <c r="I661" s="175">
        <f ca="1">'Data (DefiLlama)'!$H$13*100+_xlfn.NORM.S.INV(RAND())*'Data (DefiLlama)'!$K$13*$C$6</f>
        <v>6.4505437659139329</v>
      </c>
      <c r="J661" s="172">
        <f ca="1">C661*'Allocation - Base'!$H$6+D661*'Allocation - Base'!$H$7+E661*'Allocation - Base'!$H$8+F661*'Allocation - Base'!$H$9+G661*'Allocation - Base'!$H$10+H661*'Allocation - Base'!$H$11+I661*'Allocation - Base'!$H$12</f>
        <v>3.8600531800507905</v>
      </c>
      <c r="K661" s="172">
        <f t="shared" ca="1" si="28"/>
        <v>0</v>
      </c>
      <c r="L661" s="172">
        <f t="shared" ca="1" si="29"/>
        <v>3.7600531800507904</v>
      </c>
      <c r="M661" s="172">
        <f t="shared" ca="1" si="30"/>
        <v>3.7600531800507904</v>
      </c>
      <c r="N661" s="172"/>
    </row>
    <row r="662" spans="2:14" x14ac:dyDescent="0.25">
      <c r="B662" s="164">
        <v>630</v>
      </c>
      <c r="C662" s="172">
        <f ca="1">'Data (DefiLlama)'!$H$7*100+_xlfn.NORM.S.INV(RAND())*'Data (DefiLlama)'!$K$7*$C$6</f>
        <v>4.11290147250575</v>
      </c>
      <c r="D662" s="172">
        <f ca="1">'Data (DefiLlama)'!$H$8*100+_xlfn.NORM.S.INV(RAND())*'Data (DefiLlama)'!$K$8*$C$6</f>
        <v>3.3485015813964627</v>
      </c>
      <c r="E662" s="172">
        <f ca="1">'Data (DefiLlama)'!$H$9*100+_xlfn.NORM.S.INV(RAND())*'Data (DefiLlama)'!$K$9*$C$6</f>
        <v>3.8696242331101152</v>
      </c>
      <c r="F662" s="172">
        <f ca="1">'Data (DefiLlama)'!$H$10*100+_xlfn.NORM.S.INV(RAND())*'Data (DefiLlama)'!$K$10*$C$6</f>
        <v>4.1120477782589511</v>
      </c>
      <c r="G662" s="172">
        <f ca="1">'Data (DefiLlama)'!$H$11*100+_xlfn.NORM.S.INV(RAND())*'Data (DefiLlama)'!$K$11*$C$6</f>
        <v>1.5664054636931053E-2</v>
      </c>
      <c r="H662" s="172">
        <f ca="1">'Data (DefiLlama)'!$H$12*100+_xlfn.NORM.S.INV(RAND())*'Data (DefiLlama)'!$K$12*$C$6</f>
        <v>5.3597977494157218</v>
      </c>
      <c r="I662" s="175">
        <f ca="1">'Data (DefiLlama)'!$H$13*100+_xlfn.NORM.S.INV(RAND())*'Data (DefiLlama)'!$K$13*$C$6</f>
        <v>5.6679197471349765</v>
      </c>
      <c r="J662" s="172">
        <f ca="1">C662*'Allocation - Base'!$H$6+D662*'Allocation - Base'!$H$7+E662*'Allocation - Base'!$H$8+F662*'Allocation - Base'!$H$9+G662*'Allocation - Base'!$H$10+H662*'Allocation - Base'!$H$11+I662*'Allocation - Base'!$H$12</f>
        <v>3.843154760522574</v>
      </c>
      <c r="K662" s="172">
        <f t="shared" ca="1" si="28"/>
        <v>0</v>
      </c>
      <c r="L662" s="172">
        <f t="shared" ca="1" si="29"/>
        <v>3.7431547605225739</v>
      </c>
      <c r="M662" s="172">
        <f t="shared" ca="1" si="30"/>
        <v>3.7431547605225739</v>
      </c>
      <c r="N662" s="172"/>
    </row>
    <row r="663" spans="2:14" x14ac:dyDescent="0.25">
      <c r="B663" s="164">
        <v>631</v>
      </c>
      <c r="C663" s="172">
        <f ca="1">'Data (DefiLlama)'!$H$7*100+_xlfn.NORM.S.INV(RAND())*'Data (DefiLlama)'!$K$7*$C$6</f>
        <v>4.3688417774168915</v>
      </c>
      <c r="D663" s="172">
        <f ca="1">'Data (DefiLlama)'!$H$8*100+_xlfn.NORM.S.INV(RAND())*'Data (DefiLlama)'!$K$8*$C$6</f>
        <v>4.9701462449902172</v>
      </c>
      <c r="E663" s="172">
        <f ca="1">'Data (DefiLlama)'!$H$9*100+_xlfn.NORM.S.INV(RAND())*'Data (DefiLlama)'!$K$9*$C$6</f>
        <v>4.2862163965829021</v>
      </c>
      <c r="F663" s="172">
        <f ca="1">'Data (DefiLlama)'!$H$10*100+_xlfn.NORM.S.INV(RAND())*'Data (DefiLlama)'!$K$10*$C$6</f>
        <v>3.6804959888242004</v>
      </c>
      <c r="G663" s="172">
        <f ca="1">'Data (DefiLlama)'!$H$11*100+_xlfn.NORM.S.INV(RAND())*'Data (DefiLlama)'!$K$11*$C$6</f>
        <v>-0.2926835868725628</v>
      </c>
      <c r="H663" s="172">
        <f ca="1">'Data (DefiLlama)'!$H$12*100+_xlfn.NORM.S.INV(RAND())*'Data (DefiLlama)'!$K$12*$C$6</f>
        <v>4.4889072968554462</v>
      </c>
      <c r="I663" s="175">
        <f ca="1">'Data (DefiLlama)'!$H$13*100+_xlfn.NORM.S.INV(RAND())*'Data (DefiLlama)'!$K$13*$C$6</f>
        <v>5.7926082872305287</v>
      </c>
      <c r="J663" s="172">
        <f ca="1">C663*'Allocation - Base'!$H$6+D663*'Allocation - Base'!$H$7+E663*'Allocation - Base'!$H$8+F663*'Allocation - Base'!$H$9+G663*'Allocation - Base'!$H$10+H663*'Allocation - Base'!$H$11+I663*'Allocation - Base'!$H$12</f>
        <v>4.2834451088030354</v>
      </c>
      <c r="K663" s="172">
        <f t="shared" ca="1" si="28"/>
        <v>0.53951673089268726</v>
      </c>
      <c r="L663" s="172">
        <f t="shared" ca="1" si="29"/>
        <v>3.6439283779103486</v>
      </c>
      <c r="M663" s="172">
        <f t="shared" ca="1" si="30"/>
        <v>4.1834451088030358</v>
      </c>
      <c r="N663" s="172"/>
    </row>
    <row r="664" spans="2:14" x14ac:dyDescent="0.25">
      <c r="B664" s="164">
        <v>632</v>
      </c>
      <c r="C664" s="172">
        <f ca="1">'Data (DefiLlama)'!$H$7*100+_xlfn.NORM.S.INV(RAND())*'Data (DefiLlama)'!$K$7*$C$6</f>
        <v>4.0687507562276339</v>
      </c>
      <c r="D664" s="172">
        <f ca="1">'Data (DefiLlama)'!$H$8*100+_xlfn.NORM.S.INV(RAND())*'Data (DefiLlama)'!$K$8*$C$6</f>
        <v>4.4724891431976266</v>
      </c>
      <c r="E664" s="172">
        <f ca="1">'Data (DefiLlama)'!$H$9*100+_xlfn.NORM.S.INV(RAND())*'Data (DefiLlama)'!$K$9*$C$6</f>
        <v>3.9557457599752901</v>
      </c>
      <c r="F664" s="172">
        <f ca="1">'Data (DefiLlama)'!$H$10*100+_xlfn.NORM.S.INV(RAND())*'Data (DefiLlama)'!$K$10*$C$6</f>
        <v>3.7478413215387696</v>
      </c>
      <c r="G664" s="172">
        <f ca="1">'Data (DefiLlama)'!$H$11*100+_xlfn.NORM.S.INV(RAND())*'Data (DefiLlama)'!$K$11*$C$6</f>
        <v>-0.34554878291008878</v>
      </c>
      <c r="H664" s="172">
        <f ca="1">'Data (DefiLlama)'!$H$12*100+_xlfn.NORM.S.INV(RAND())*'Data (DefiLlama)'!$K$12*$C$6</f>
        <v>5.7059305345259688</v>
      </c>
      <c r="I664" s="175">
        <f ca="1">'Data (DefiLlama)'!$H$13*100+_xlfn.NORM.S.INV(RAND())*'Data (DefiLlama)'!$K$13*$C$6</f>
        <v>5.3270448092332821</v>
      </c>
      <c r="J664" s="172">
        <f ca="1">C664*'Allocation - Base'!$H$6+D664*'Allocation - Base'!$H$7+E664*'Allocation - Base'!$H$8+F664*'Allocation - Base'!$H$9+G664*'Allocation - Base'!$H$10+H664*'Allocation - Base'!$H$11+I664*'Allocation - Base'!$H$12</f>
        <v>4.1662960936949105</v>
      </c>
      <c r="K664" s="172">
        <f t="shared" ca="1" si="28"/>
        <v>0</v>
      </c>
      <c r="L664" s="172">
        <f t="shared" ca="1" si="29"/>
        <v>4.0662960936949109</v>
      </c>
      <c r="M664" s="172">
        <f t="shared" ca="1" si="30"/>
        <v>4.0662960936949109</v>
      </c>
      <c r="N664" s="172"/>
    </row>
    <row r="665" spans="2:14" x14ac:dyDescent="0.25">
      <c r="B665" s="164">
        <v>633</v>
      </c>
      <c r="C665" s="172">
        <f ca="1">'Data (DefiLlama)'!$H$7*100+_xlfn.NORM.S.INV(RAND())*'Data (DefiLlama)'!$K$7*$C$6</f>
        <v>4.3603966519342832</v>
      </c>
      <c r="D665" s="172">
        <f ca="1">'Data (DefiLlama)'!$H$8*100+_xlfn.NORM.S.INV(RAND())*'Data (DefiLlama)'!$K$8*$C$6</f>
        <v>5.3664488292273358</v>
      </c>
      <c r="E665" s="172">
        <f ca="1">'Data (DefiLlama)'!$H$9*100+_xlfn.NORM.S.INV(RAND())*'Data (DefiLlama)'!$K$9*$C$6</f>
        <v>5.0262065384993821</v>
      </c>
      <c r="F665" s="172">
        <f ca="1">'Data (DefiLlama)'!$H$10*100+_xlfn.NORM.S.INV(RAND())*'Data (DefiLlama)'!$K$10*$C$6</f>
        <v>2.971846831115859</v>
      </c>
      <c r="G665" s="172">
        <f ca="1">'Data (DefiLlama)'!$H$11*100+_xlfn.NORM.S.INV(RAND())*'Data (DefiLlama)'!$K$11*$C$6</f>
        <v>-9.7538266908046969E-2</v>
      </c>
      <c r="H665" s="172">
        <f ca="1">'Data (DefiLlama)'!$H$12*100+_xlfn.NORM.S.INV(RAND())*'Data (DefiLlama)'!$K$12*$C$6</f>
        <v>4.1831406301425904</v>
      </c>
      <c r="I665" s="175">
        <f ca="1">'Data (DefiLlama)'!$H$13*100+_xlfn.NORM.S.INV(RAND())*'Data (DefiLlama)'!$K$13*$C$6</f>
        <v>6.3127712615812079</v>
      </c>
      <c r="J665" s="172">
        <f ca="1">C665*'Allocation - Base'!$H$6+D665*'Allocation - Base'!$H$7+E665*'Allocation - Base'!$H$8+F665*'Allocation - Base'!$H$9+G665*'Allocation - Base'!$H$10+H665*'Allocation - Base'!$H$11+I665*'Allocation - Base'!$H$12</f>
        <v>4.5288770186879503</v>
      </c>
      <c r="K665" s="172">
        <f t="shared" ca="1" si="28"/>
        <v>17.310731251561997</v>
      </c>
      <c r="L665" s="172">
        <f t="shared" ca="1" si="29"/>
        <v>-12.881854232874046</v>
      </c>
      <c r="M665" s="172">
        <f t="shared" ca="1" si="30"/>
        <v>4.4288770186879507</v>
      </c>
      <c r="N665" s="172"/>
    </row>
    <row r="666" spans="2:14" x14ac:dyDescent="0.25">
      <c r="B666" s="164">
        <v>634</v>
      </c>
      <c r="C666" s="172">
        <f ca="1">'Data (DefiLlama)'!$H$7*100+_xlfn.NORM.S.INV(RAND())*'Data (DefiLlama)'!$K$7*$C$6</f>
        <v>4.1745059781421032</v>
      </c>
      <c r="D666" s="172">
        <f ca="1">'Data (DefiLlama)'!$H$8*100+_xlfn.NORM.S.INV(RAND())*'Data (DefiLlama)'!$K$8*$C$6</f>
        <v>3.6126137116586756</v>
      </c>
      <c r="E666" s="172">
        <f ca="1">'Data (DefiLlama)'!$H$9*100+_xlfn.NORM.S.INV(RAND())*'Data (DefiLlama)'!$K$9*$C$6</f>
        <v>3.6822390907620486</v>
      </c>
      <c r="F666" s="172">
        <f ca="1">'Data (DefiLlama)'!$H$10*100+_xlfn.NORM.S.INV(RAND())*'Data (DefiLlama)'!$K$10*$C$6</f>
        <v>2.7177640909023051</v>
      </c>
      <c r="G666" s="172">
        <f ca="1">'Data (DefiLlama)'!$H$11*100+_xlfn.NORM.S.INV(RAND())*'Data (DefiLlama)'!$K$11*$C$6</f>
        <v>-1.7140124717328373E-2</v>
      </c>
      <c r="H666" s="172">
        <f ca="1">'Data (DefiLlama)'!$H$12*100+_xlfn.NORM.S.INV(RAND())*'Data (DefiLlama)'!$K$12*$C$6</f>
        <v>5.226998694068028</v>
      </c>
      <c r="I666" s="175">
        <f ca="1">'Data (DefiLlama)'!$H$13*100+_xlfn.NORM.S.INV(RAND())*'Data (DefiLlama)'!$K$13*$C$6</f>
        <v>5.6643340852705606</v>
      </c>
      <c r="J666" s="172">
        <f ca="1">C666*'Allocation - Base'!$H$6+D666*'Allocation - Base'!$H$7+E666*'Allocation - Base'!$H$8+F666*'Allocation - Base'!$H$9+G666*'Allocation - Base'!$H$10+H666*'Allocation - Base'!$H$11+I666*'Allocation - Base'!$H$12</f>
        <v>3.8592577919221496</v>
      </c>
      <c r="K666" s="172">
        <f t="shared" ca="1" si="28"/>
        <v>0.29954948992045538</v>
      </c>
      <c r="L666" s="172">
        <f t="shared" ca="1" si="29"/>
        <v>3.4597083020016939</v>
      </c>
      <c r="M666" s="172">
        <f t="shared" ca="1" si="30"/>
        <v>3.7592577919221495</v>
      </c>
      <c r="N666" s="172"/>
    </row>
    <row r="667" spans="2:14" x14ac:dyDescent="0.25">
      <c r="B667" s="164">
        <v>635</v>
      </c>
      <c r="C667" s="172">
        <f ca="1">'Data (DefiLlama)'!$H$7*100+_xlfn.NORM.S.INV(RAND())*'Data (DefiLlama)'!$K$7*$C$6</f>
        <v>4.4341936454332993</v>
      </c>
      <c r="D667" s="172">
        <f ca="1">'Data (DefiLlama)'!$H$8*100+_xlfn.NORM.S.INV(RAND())*'Data (DefiLlama)'!$K$8*$C$6</f>
        <v>6.6335019682879937</v>
      </c>
      <c r="E667" s="172">
        <f ca="1">'Data (DefiLlama)'!$H$9*100+_xlfn.NORM.S.INV(RAND())*'Data (DefiLlama)'!$K$9*$C$6</f>
        <v>3.8509876274986992</v>
      </c>
      <c r="F667" s="172">
        <f ca="1">'Data (DefiLlama)'!$H$10*100+_xlfn.NORM.S.INV(RAND())*'Data (DefiLlama)'!$K$10*$C$6</f>
        <v>3.4325305385914713</v>
      </c>
      <c r="G667" s="172">
        <f ca="1">'Data (DefiLlama)'!$H$11*100+_xlfn.NORM.S.INV(RAND())*'Data (DefiLlama)'!$K$11*$C$6</f>
        <v>-1.0714203019806329E-2</v>
      </c>
      <c r="H667" s="172">
        <f ca="1">'Data (DefiLlama)'!$H$12*100+_xlfn.NORM.S.INV(RAND())*'Data (DefiLlama)'!$K$12*$C$6</f>
        <v>4.2738057542171894</v>
      </c>
      <c r="I667" s="175">
        <f ca="1">'Data (DefiLlama)'!$H$13*100+_xlfn.NORM.S.INV(RAND())*'Data (DefiLlama)'!$K$13*$C$6</f>
        <v>6.341910169154354</v>
      </c>
      <c r="J667" s="172">
        <f ca="1">C667*'Allocation - Base'!$H$6+D667*'Allocation - Base'!$H$7+E667*'Allocation - Base'!$H$8+F667*'Allocation - Base'!$H$9+G667*'Allocation - Base'!$H$10+H667*'Allocation - Base'!$H$11+I667*'Allocation - Base'!$H$12</f>
        <v>4.5919156455582515</v>
      </c>
      <c r="K667" s="172">
        <f t="shared" ca="1" si="28"/>
        <v>0</v>
      </c>
      <c r="L667" s="172">
        <f t="shared" ca="1" si="29"/>
        <v>4.4919156455582518</v>
      </c>
      <c r="M667" s="172">
        <f t="shared" ca="1" si="30"/>
        <v>4.4919156455582518</v>
      </c>
      <c r="N667" s="172"/>
    </row>
    <row r="668" spans="2:14" x14ac:dyDescent="0.25">
      <c r="B668" s="164">
        <v>636</v>
      </c>
      <c r="C668" s="172">
        <f ca="1">'Data (DefiLlama)'!$H$7*100+_xlfn.NORM.S.INV(RAND())*'Data (DefiLlama)'!$K$7*$C$6</f>
        <v>4.2236948697386048</v>
      </c>
      <c r="D668" s="172">
        <f ca="1">'Data (DefiLlama)'!$H$8*100+_xlfn.NORM.S.INV(RAND())*'Data (DefiLlama)'!$K$8*$C$6</f>
        <v>5.0500491270500873</v>
      </c>
      <c r="E668" s="172">
        <f ca="1">'Data (DefiLlama)'!$H$9*100+_xlfn.NORM.S.INV(RAND())*'Data (DefiLlama)'!$K$9*$C$6</f>
        <v>4.3353428849558808</v>
      </c>
      <c r="F668" s="172">
        <f ca="1">'Data (DefiLlama)'!$H$10*100+_xlfn.NORM.S.INV(RAND())*'Data (DefiLlama)'!$K$10*$C$6</f>
        <v>4.4470461163150574</v>
      </c>
      <c r="G668" s="172">
        <f ca="1">'Data (DefiLlama)'!$H$11*100+_xlfn.NORM.S.INV(RAND())*'Data (DefiLlama)'!$K$11*$C$6</f>
        <v>-0.14878586308775976</v>
      </c>
      <c r="H668" s="172">
        <f ca="1">'Data (DefiLlama)'!$H$12*100+_xlfn.NORM.S.INV(RAND())*'Data (DefiLlama)'!$K$12*$C$6</f>
        <v>4.5908662208198514</v>
      </c>
      <c r="I668" s="175">
        <f ca="1">'Data (DefiLlama)'!$H$13*100+_xlfn.NORM.S.INV(RAND())*'Data (DefiLlama)'!$K$13*$C$6</f>
        <v>4.3967934097646726</v>
      </c>
      <c r="J668" s="172">
        <f ca="1">C668*'Allocation - Base'!$H$6+D668*'Allocation - Base'!$H$7+E668*'Allocation - Base'!$H$8+F668*'Allocation - Base'!$H$9+G668*'Allocation - Base'!$H$10+H668*'Allocation - Base'!$H$11+I668*'Allocation - Base'!$H$12</f>
        <v>4.2946471038916627</v>
      </c>
      <c r="K668" s="172">
        <f t="shared" ca="1" si="28"/>
        <v>0</v>
      </c>
      <c r="L668" s="172">
        <f t="shared" ca="1" si="29"/>
        <v>4.1946471038916631</v>
      </c>
      <c r="M668" s="172">
        <f t="shared" ca="1" si="30"/>
        <v>4.1946471038916631</v>
      </c>
      <c r="N668" s="172"/>
    </row>
    <row r="669" spans="2:14" x14ac:dyDescent="0.25">
      <c r="B669" s="164">
        <v>637</v>
      </c>
      <c r="C669" s="172">
        <f ca="1">'Data (DefiLlama)'!$H$7*100+_xlfn.NORM.S.INV(RAND())*'Data (DefiLlama)'!$K$7*$C$6</f>
        <v>3.9607481199184882</v>
      </c>
      <c r="D669" s="172">
        <f ca="1">'Data (DefiLlama)'!$H$8*100+_xlfn.NORM.S.INV(RAND())*'Data (DefiLlama)'!$K$8*$C$6</f>
        <v>5.5000047622220922</v>
      </c>
      <c r="E669" s="172">
        <f ca="1">'Data (DefiLlama)'!$H$9*100+_xlfn.NORM.S.INV(RAND())*'Data (DefiLlama)'!$K$9*$C$6</f>
        <v>4.1417511023239459</v>
      </c>
      <c r="F669" s="172">
        <f ca="1">'Data (DefiLlama)'!$H$10*100+_xlfn.NORM.S.INV(RAND())*'Data (DefiLlama)'!$K$10*$C$6</f>
        <v>3.5437090861806828</v>
      </c>
      <c r="G669" s="172">
        <f ca="1">'Data (DefiLlama)'!$H$11*100+_xlfn.NORM.S.INV(RAND())*'Data (DefiLlama)'!$K$11*$C$6</f>
        <v>0.21415956091276828</v>
      </c>
      <c r="H669" s="172">
        <f ca="1">'Data (DefiLlama)'!$H$12*100+_xlfn.NORM.S.INV(RAND())*'Data (DefiLlama)'!$K$12*$C$6</f>
        <v>4.2741627312128765</v>
      </c>
      <c r="I669" s="175">
        <f ca="1">'Data (DefiLlama)'!$H$13*100+_xlfn.NORM.S.INV(RAND())*'Data (DefiLlama)'!$K$13*$C$6</f>
        <v>5.974644377009823</v>
      </c>
      <c r="J669" s="172">
        <f ca="1">C669*'Allocation - Base'!$H$6+D669*'Allocation - Base'!$H$7+E669*'Allocation - Base'!$H$8+F669*'Allocation - Base'!$H$9+G669*'Allocation - Base'!$H$10+H669*'Allocation - Base'!$H$11+I669*'Allocation - Base'!$H$12</f>
        <v>4.2504957898396256</v>
      </c>
      <c r="K669" s="172">
        <f t="shared" ca="1" si="28"/>
        <v>0</v>
      </c>
      <c r="L669" s="172">
        <f t="shared" ca="1" si="29"/>
        <v>4.150495789839626</v>
      </c>
      <c r="M669" s="172">
        <f t="shared" ca="1" si="30"/>
        <v>4.150495789839626</v>
      </c>
      <c r="N669" s="172"/>
    </row>
    <row r="670" spans="2:14" x14ac:dyDescent="0.25">
      <c r="B670" s="164">
        <v>638</v>
      </c>
      <c r="C670" s="172">
        <f ca="1">'Data (DefiLlama)'!$H$7*100+_xlfn.NORM.S.INV(RAND())*'Data (DefiLlama)'!$K$7*$C$6</f>
        <v>4.1746032306909626</v>
      </c>
      <c r="D670" s="172">
        <f ca="1">'Data (DefiLlama)'!$H$8*100+_xlfn.NORM.S.INV(RAND())*'Data (DefiLlama)'!$K$8*$C$6</f>
        <v>5.8058456766763644</v>
      </c>
      <c r="E670" s="172">
        <f ca="1">'Data (DefiLlama)'!$H$9*100+_xlfn.NORM.S.INV(RAND())*'Data (DefiLlama)'!$K$9*$C$6</f>
        <v>3.3639100823188439</v>
      </c>
      <c r="F670" s="172">
        <f ca="1">'Data (DefiLlama)'!$H$10*100+_xlfn.NORM.S.INV(RAND())*'Data (DefiLlama)'!$K$10*$C$6</f>
        <v>2.927859394744929</v>
      </c>
      <c r="G670" s="172">
        <f ca="1">'Data (DefiLlama)'!$H$11*100+_xlfn.NORM.S.INV(RAND())*'Data (DefiLlama)'!$K$11*$C$6</f>
        <v>-0.13490160659017561</v>
      </c>
      <c r="H670" s="172">
        <f ca="1">'Data (DefiLlama)'!$H$12*100+_xlfn.NORM.S.INV(RAND())*'Data (DefiLlama)'!$K$12*$C$6</f>
        <v>4.0852427609969837</v>
      </c>
      <c r="I670" s="175">
        <f ca="1">'Data (DefiLlama)'!$H$13*100+_xlfn.NORM.S.INV(RAND())*'Data (DefiLlama)'!$K$13*$C$6</f>
        <v>4.9675344412168023</v>
      </c>
      <c r="J670" s="172">
        <f ca="1">C670*'Allocation - Base'!$H$6+D670*'Allocation - Base'!$H$7+E670*'Allocation - Base'!$H$8+F670*'Allocation - Base'!$H$9+G670*'Allocation - Base'!$H$10+H670*'Allocation - Base'!$H$11+I670*'Allocation - Base'!$H$12</f>
        <v>4.1508612427761298</v>
      </c>
      <c r="K670" s="172">
        <f t="shared" ca="1" si="28"/>
        <v>4.3015450551730945</v>
      </c>
      <c r="L670" s="172">
        <f t="shared" ca="1" si="29"/>
        <v>-0.25068381239696436</v>
      </c>
      <c r="M670" s="172">
        <f t="shared" ca="1" si="30"/>
        <v>4.0508612427761301</v>
      </c>
      <c r="N670" s="172"/>
    </row>
    <row r="671" spans="2:14" x14ac:dyDescent="0.25">
      <c r="B671" s="164">
        <v>639</v>
      </c>
      <c r="C671" s="172">
        <f ca="1">'Data (DefiLlama)'!$H$7*100+_xlfn.NORM.S.INV(RAND())*'Data (DefiLlama)'!$K$7*$C$6</f>
        <v>4.0687068280356797</v>
      </c>
      <c r="D671" s="172">
        <f ca="1">'Data (DefiLlama)'!$H$8*100+_xlfn.NORM.S.INV(RAND())*'Data (DefiLlama)'!$K$8*$C$6</f>
        <v>5.6630696521866577</v>
      </c>
      <c r="E671" s="172">
        <f ca="1">'Data (DefiLlama)'!$H$9*100+_xlfn.NORM.S.INV(RAND())*'Data (DefiLlama)'!$K$9*$C$6</f>
        <v>3.184431438223235</v>
      </c>
      <c r="F671" s="172">
        <f ca="1">'Data (DefiLlama)'!$H$10*100+_xlfn.NORM.S.INV(RAND())*'Data (DefiLlama)'!$K$10*$C$6</f>
        <v>3.6906184240938438</v>
      </c>
      <c r="G671" s="172">
        <f ca="1">'Data (DefiLlama)'!$H$11*100+_xlfn.NORM.S.INV(RAND())*'Data (DefiLlama)'!$K$11*$C$6</f>
        <v>-6.4747667644462686E-2</v>
      </c>
      <c r="H671" s="172">
        <f ca="1">'Data (DefiLlama)'!$H$12*100+_xlfn.NORM.S.INV(RAND())*'Data (DefiLlama)'!$K$12*$C$6</f>
        <v>4.666914666358041</v>
      </c>
      <c r="I671" s="175">
        <f ca="1">'Data (DefiLlama)'!$H$13*100+_xlfn.NORM.S.INV(RAND())*'Data (DefiLlama)'!$K$13*$C$6</f>
        <v>3.7404513178654168</v>
      </c>
      <c r="J671" s="172">
        <f ca="1">C671*'Allocation - Base'!$H$6+D671*'Allocation - Base'!$H$7+E671*'Allocation - Base'!$H$8+F671*'Allocation - Base'!$H$9+G671*'Allocation - Base'!$H$10+H671*'Allocation - Base'!$H$11+I671*'Allocation - Base'!$H$12</f>
        <v>4.1292871375846598</v>
      </c>
      <c r="K671" s="172">
        <f t="shared" ca="1" si="28"/>
        <v>0</v>
      </c>
      <c r="L671" s="172">
        <f t="shared" ca="1" si="29"/>
        <v>4.0292871375846602</v>
      </c>
      <c r="M671" s="172">
        <f t="shared" ca="1" si="30"/>
        <v>4.0292871375846602</v>
      </c>
      <c r="N671" s="172"/>
    </row>
    <row r="672" spans="2:14" x14ac:dyDescent="0.25">
      <c r="B672" s="164">
        <v>640</v>
      </c>
      <c r="C672" s="172">
        <f ca="1">'Data (DefiLlama)'!$H$7*100+_xlfn.NORM.S.INV(RAND())*'Data (DefiLlama)'!$K$7*$C$6</f>
        <v>4.4245183649954045</v>
      </c>
      <c r="D672" s="172">
        <f ca="1">'Data (DefiLlama)'!$H$8*100+_xlfn.NORM.S.INV(RAND())*'Data (DefiLlama)'!$K$8*$C$6</f>
        <v>4.2499217798592692</v>
      </c>
      <c r="E672" s="172">
        <f ca="1">'Data (DefiLlama)'!$H$9*100+_xlfn.NORM.S.INV(RAND())*'Data (DefiLlama)'!$K$9*$C$6</f>
        <v>5.1997774465540418</v>
      </c>
      <c r="F672" s="172">
        <f ca="1">'Data (DefiLlama)'!$H$10*100+_xlfn.NORM.S.INV(RAND())*'Data (DefiLlama)'!$K$10*$C$6</f>
        <v>3.5769231444860194</v>
      </c>
      <c r="G672" s="172">
        <f ca="1">'Data (DefiLlama)'!$H$11*100+_xlfn.NORM.S.INV(RAND())*'Data (DefiLlama)'!$K$11*$C$6</f>
        <v>0.10910724178022135</v>
      </c>
      <c r="H672" s="172">
        <f ca="1">'Data (DefiLlama)'!$H$12*100+_xlfn.NORM.S.INV(RAND())*'Data (DefiLlama)'!$K$12*$C$6</f>
        <v>4.6996173917302233</v>
      </c>
      <c r="I672" s="175">
        <f ca="1">'Data (DefiLlama)'!$H$13*100+_xlfn.NORM.S.INV(RAND())*'Data (DefiLlama)'!$K$13*$C$6</f>
        <v>5.4809175980279248</v>
      </c>
      <c r="J672" s="172">
        <f ca="1">C672*'Allocation - Base'!$H$6+D672*'Allocation - Base'!$H$7+E672*'Allocation - Base'!$H$8+F672*'Allocation - Base'!$H$9+G672*'Allocation - Base'!$H$10+H672*'Allocation - Base'!$H$11+I672*'Allocation - Base'!$H$12</f>
        <v>4.400178286950494</v>
      </c>
      <c r="K672" s="172">
        <f t="shared" ca="1" si="28"/>
        <v>0</v>
      </c>
      <c r="L672" s="172">
        <f t="shared" ca="1" si="29"/>
        <v>4.3001782869504943</v>
      </c>
      <c r="M672" s="172">
        <f t="shared" ca="1" si="30"/>
        <v>4.3001782869504943</v>
      </c>
      <c r="N672" s="172"/>
    </row>
    <row r="673" spans="2:14" x14ac:dyDescent="0.25">
      <c r="B673" s="164">
        <v>641</v>
      </c>
      <c r="C673" s="172">
        <f ca="1">'Data (DefiLlama)'!$H$7*100+_xlfn.NORM.S.INV(RAND())*'Data (DefiLlama)'!$K$7*$C$6</f>
        <v>4.1731781329056448</v>
      </c>
      <c r="D673" s="172">
        <f ca="1">'Data (DefiLlama)'!$H$8*100+_xlfn.NORM.S.INV(RAND())*'Data (DefiLlama)'!$K$8*$C$6</f>
        <v>4.2057720709622952</v>
      </c>
      <c r="E673" s="172">
        <f ca="1">'Data (DefiLlama)'!$H$9*100+_xlfn.NORM.S.INV(RAND())*'Data (DefiLlama)'!$K$9*$C$6</f>
        <v>4.5044821761280112</v>
      </c>
      <c r="F673" s="172">
        <f ca="1">'Data (DefiLlama)'!$H$10*100+_xlfn.NORM.S.INV(RAND())*'Data (DefiLlama)'!$K$10*$C$6</f>
        <v>3.4255720284995834</v>
      </c>
      <c r="G673" s="172">
        <f ca="1">'Data (DefiLlama)'!$H$11*100+_xlfn.NORM.S.INV(RAND())*'Data (DefiLlama)'!$K$11*$C$6</f>
        <v>4.7120869234047166E-2</v>
      </c>
      <c r="H673" s="172">
        <f ca="1">'Data (DefiLlama)'!$H$12*100+_xlfn.NORM.S.INV(RAND())*'Data (DefiLlama)'!$K$12*$C$6</f>
        <v>4.7534669514086874</v>
      </c>
      <c r="I673" s="175">
        <f ca="1">'Data (DefiLlama)'!$H$13*100+_xlfn.NORM.S.INV(RAND())*'Data (DefiLlama)'!$K$13*$C$6</f>
        <v>5.8392487019221759</v>
      </c>
      <c r="J673" s="172">
        <f ca="1">C673*'Allocation - Base'!$H$6+D673*'Allocation - Base'!$H$7+E673*'Allocation - Base'!$H$8+F673*'Allocation - Base'!$H$9+G673*'Allocation - Base'!$H$10+H673*'Allocation - Base'!$H$11+I673*'Allocation - Base'!$H$12</f>
        <v>4.1448930878172758</v>
      </c>
      <c r="K673" s="172">
        <f t="shared" ref="K673:K736" ca="1" si="31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673" s="172">
        <f t="shared" ref="L673:L736" ca="1" si="32">J673-$C$7*100-K673</f>
        <v>4.0448930878172762</v>
      </c>
      <c r="M673" s="172">
        <f t="shared" ref="M673:M736" ca="1" si="33">J673-$C$7*100</f>
        <v>4.0448930878172762</v>
      </c>
      <c r="N673" s="172"/>
    </row>
    <row r="674" spans="2:14" x14ac:dyDescent="0.25">
      <c r="B674" s="164">
        <v>642</v>
      </c>
      <c r="C674" s="172">
        <f ca="1">'Data (DefiLlama)'!$H$7*100+_xlfn.NORM.S.INV(RAND())*'Data (DefiLlama)'!$K$7*$C$6</f>
        <v>4.1372752180261188</v>
      </c>
      <c r="D674" s="172">
        <f ca="1">'Data (DefiLlama)'!$H$8*100+_xlfn.NORM.S.INV(RAND())*'Data (DefiLlama)'!$K$8*$C$6</f>
        <v>4.1370841140071182</v>
      </c>
      <c r="E674" s="172">
        <f ca="1">'Data (DefiLlama)'!$H$9*100+_xlfn.NORM.S.INV(RAND())*'Data (DefiLlama)'!$K$9*$C$6</f>
        <v>4.8804290055939061</v>
      </c>
      <c r="F674" s="172">
        <f ca="1">'Data (DefiLlama)'!$H$10*100+_xlfn.NORM.S.INV(RAND())*'Data (DefiLlama)'!$K$10*$C$6</f>
        <v>4.6363508419444761</v>
      </c>
      <c r="G674" s="172">
        <f ca="1">'Data (DefiLlama)'!$H$11*100+_xlfn.NORM.S.INV(RAND())*'Data (DefiLlama)'!$K$11*$C$6</f>
        <v>0.40130683590997013</v>
      </c>
      <c r="H674" s="172">
        <f ca="1">'Data (DefiLlama)'!$H$12*100+_xlfn.NORM.S.INV(RAND())*'Data (DefiLlama)'!$K$12*$C$6</f>
        <v>5.3631019232325334</v>
      </c>
      <c r="I674" s="175">
        <f ca="1">'Data (DefiLlama)'!$H$13*100+_xlfn.NORM.S.INV(RAND())*'Data (DefiLlama)'!$K$13*$C$6</f>
        <v>4.7819788989837058</v>
      </c>
      <c r="J674" s="172">
        <f ca="1">C674*'Allocation - Base'!$H$6+D674*'Allocation - Base'!$H$7+E674*'Allocation - Base'!$H$8+F674*'Allocation - Base'!$H$9+G674*'Allocation - Base'!$H$10+H674*'Allocation - Base'!$H$11+I674*'Allocation - Base'!$H$12</f>
        <v>4.3200914755884705</v>
      </c>
      <c r="K674" s="172">
        <f t="shared" ca="1" si="31"/>
        <v>0</v>
      </c>
      <c r="L674" s="172">
        <f t="shared" ca="1" si="32"/>
        <v>4.2200914755884709</v>
      </c>
      <c r="M674" s="172">
        <f t="shared" ca="1" si="33"/>
        <v>4.2200914755884709</v>
      </c>
      <c r="N674" s="172"/>
    </row>
    <row r="675" spans="2:14" x14ac:dyDescent="0.25">
      <c r="B675" s="164">
        <v>643</v>
      </c>
      <c r="C675" s="172">
        <f ca="1">'Data (DefiLlama)'!$H$7*100+_xlfn.NORM.S.INV(RAND())*'Data (DefiLlama)'!$K$7*$C$6</f>
        <v>4.1469527379638649</v>
      </c>
      <c r="D675" s="172">
        <f ca="1">'Data (DefiLlama)'!$H$8*100+_xlfn.NORM.S.INV(RAND())*'Data (DefiLlama)'!$K$8*$C$6</f>
        <v>4.4221969507172432</v>
      </c>
      <c r="E675" s="172">
        <f ca="1">'Data (DefiLlama)'!$H$9*100+_xlfn.NORM.S.INV(RAND())*'Data (DefiLlama)'!$K$9*$C$6</f>
        <v>4.2503895871251434</v>
      </c>
      <c r="F675" s="172">
        <f ca="1">'Data (DefiLlama)'!$H$10*100+_xlfn.NORM.S.INV(RAND())*'Data (DefiLlama)'!$K$10*$C$6</f>
        <v>3.2346371954757682</v>
      </c>
      <c r="G675" s="172">
        <f ca="1">'Data (DefiLlama)'!$H$11*100+_xlfn.NORM.S.INV(RAND())*'Data (DefiLlama)'!$K$11*$C$6</f>
        <v>-1.6901622169324799E-2</v>
      </c>
      <c r="H675" s="172">
        <f ca="1">'Data (DefiLlama)'!$H$12*100+_xlfn.NORM.S.INV(RAND())*'Data (DefiLlama)'!$K$12*$C$6</f>
        <v>5.5948940696959104</v>
      </c>
      <c r="I675" s="175">
        <f ca="1">'Data (DefiLlama)'!$H$13*100+_xlfn.NORM.S.INV(RAND())*'Data (DefiLlama)'!$K$13*$C$6</f>
        <v>5.1119975697522593</v>
      </c>
      <c r="J675" s="172">
        <f ca="1">C675*'Allocation - Base'!$H$6+D675*'Allocation - Base'!$H$7+E675*'Allocation - Base'!$H$8+F675*'Allocation - Base'!$H$9+G675*'Allocation - Base'!$H$10+H675*'Allocation - Base'!$H$11+I675*'Allocation - Base'!$H$12</f>
        <v>4.2506214851956763</v>
      </c>
      <c r="K675" s="172">
        <f t="shared" ca="1" si="31"/>
        <v>2.2944680846964269</v>
      </c>
      <c r="L675" s="172">
        <f t="shared" ca="1" si="32"/>
        <v>1.8561534004992497</v>
      </c>
      <c r="M675" s="172">
        <f t="shared" ca="1" si="33"/>
        <v>4.1506214851956766</v>
      </c>
      <c r="N675" s="172"/>
    </row>
    <row r="676" spans="2:14" x14ac:dyDescent="0.25">
      <c r="B676" s="164">
        <v>644</v>
      </c>
      <c r="C676" s="172">
        <f ca="1">'Data (DefiLlama)'!$H$7*100+_xlfn.NORM.S.INV(RAND())*'Data (DefiLlama)'!$K$7*$C$6</f>
        <v>4.1435577414108273</v>
      </c>
      <c r="D676" s="172">
        <f ca="1">'Data (DefiLlama)'!$H$8*100+_xlfn.NORM.S.INV(RAND())*'Data (DefiLlama)'!$K$8*$C$6</f>
        <v>5.9549513996579684</v>
      </c>
      <c r="E676" s="172">
        <f ca="1">'Data (DefiLlama)'!$H$9*100+_xlfn.NORM.S.INV(RAND())*'Data (DefiLlama)'!$K$9*$C$6</f>
        <v>3.5183125755714761</v>
      </c>
      <c r="F676" s="172">
        <f ca="1">'Data (DefiLlama)'!$H$10*100+_xlfn.NORM.S.INV(RAND())*'Data (DefiLlama)'!$K$10*$C$6</f>
        <v>2.5270353503577918</v>
      </c>
      <c r="G676" s="172">
        <f ca="1">'Data (DefiLlama)'!$H$11*100+_xlfn.NORM.S.INV(RAND())*'Data (DefiLlama)'!$K$11*$C$6</f>
        <v>-0.24452176096535591</v>
      </c>
      <c r="H676" s="172">
        <f ca="1">'Data (DefiLlama)'!$H$12*100+_xlfn.NORM.S.INV(RAND())*'Data (DefiLlama)'!$K$12*$C$6</f>
        <v>5.0928884431846368</v>
      </c>
      <c r="I676" s="175">
        <f ca="1">'Data (DefiLlama)'!$H$13*100+_xlfn.NORM.S.INV(RAND())*'Data (DefiLlama)'!$K$13*$C$6</f>
        <v>4.6535955949903469</v>
      </c>
      <c r="J676" s="172">
        <f ca="1">C676*'Allocation - Base'!$H$6+D676*'Allocation - Base'!$H$7+E676*'Allocation - Base'!$H$8+F676*'Allocation - Base'!$H$9+G676*'Allocation - Base'!$H$10+H676*'Allocation - Base'!$H$11+I676*'Allocation - Base'!$H$12</f>
        <v>4.3630904946600371</v>
      </c>
      <c r="K676" s="172">
        <f t="shared" ca="1" si="31"/>
        <v>0</v>
      </c>
      <c r="L676" s="172">
        <f t="shared" ca="1" si="32"/>
        <v>4.2630904946600374</v>
      </c>
      <c r="M676" s="172">
        <f t="shared" ca="1" si="33"/>
        <v>4.2630904946600374</v>
      </c>
      <c r="N676" s="172"/>
    </row>
    <row r="677" spans="2:14" x14ac:dyDescent="0.25">
      <c r="B677" s="164">
        <v>645</v>
      </c>
      <c r="C677" s="172">
        <f ca="1">'Data (DefiLlama)'!$H$7*100+_xlfn.NORM.S.INV(RAND())*'Data (DefiLlama)'!$K$7*$C$6</f>
        <v>4.2684938151270497</v>
      </c>
      <c r="D677" s="172">
        <f ca="1">'Data (DefiLlama)'!$H$8*100+_xlfn.NORM.S.INV(RAND())*'Data (DefiLlama)'!$K$8*$C$6</f>
        <v>4.5328738887474387</v>
      </c>
      <c r="E677" s="172">
        <f ca="1">'Data (DefiLlama)'!$H$9*100+_xlfn.NORM.S.INV(RAND())*'Data (DefiLlama)'!$K$9*$C$6</f>
        <v>4.0767521931189439</v>
      </c>
      <c r="F677" s="172">
        <f ca="1">'Data (DefiLlama)'!$H$10*100+_xlfn.NORM.S.INV(RAND())*'Data (DefiLlama)'!$K$10*$C$6</f>
        <v>2.9389616411402342</v>
      </c>
      <c r="G677" s="172">
        <f ca="1">'Data (DefiLlama)'!$H$11*100+_xlfn.NORM.S.INV(RAND())*'Data (DefiLlama)'!$K$11*$C$6</f>
        <v>-2.7103177313776428E-2</v>
      </c>
      <c r="H677" s="172">
        <f ca="1">'Data (DefiLlama)'!$H$12*100+_xlfn.NORM.S.INV(RAND())*'Data (DefiLlama)'!$K$12*$C$6</f>
        <v>4.4653636187483947</v>
      </c>
      <c r="I677" s="175">
        <f ca="1">'Data (DefiLlama)'!$H$13*100+_xlfn.NORM.S.INV(RAND())*'Data (DefiLlama)'!$K$13*$C$6</f>
        <v>6.9792248890178588</v>
      </c>
      <c r="J677" s="172">
        <f ca="1">C677*'Allocation - Base'!$H$6+D677*'Allocation - Base'!$H$7+E677*'Allocation - Base'!$H$8+F677*'Allocation - Base'!$H$9+G677*'Allocation - Base'!$H$10+H677*'Allocation - Base'!$H$11+I677*'Allocation - Base'!$H$12</f>
        <v>4.1014040489512809</v>
      </c>
      <c r="K677" s="172">
        <f t="shared" ca="1" si="31"/>
        <v>0</v>
      </c>
      <c r="L677" s="172">
        <f t="shared" ca="1" si="32"/>
        <v>4.0014040489512812</v>
      </c>
      <c r="M677" s="172">
        <f t="shared" ca="1" si="33"/>
        <v>4.0014040489512812</v>
      </c>
      <c r="N677" s="172"/>
    </row>
    <row r="678" spans="2:14" x14ac:dyDescent="0.25">
      <c r="B678" s="164">
        <v>646</v>
      </c>
      <c r="C678" s="172">
        <f ca="1">'Data (DefiLlama)'!$H$7*100+_xlfn.NORM.S.INV(RAND())*'Data (DefiLlama)'!$K$7*$C$6</f>
        <v>4.2421584011735973</v>
      </c>
      <c r="D678" s="172">
        <f ca="1">'Data (DefiLlama)'!$H$8*100+_xlfn.NORM.S.INV(RAND())*'Data (DefiLlama)'!$K$8*$C$6</f>
        <v>5.3907734102424358</v>
      </c>
      <c r="E678" s="172">
        <f ca="1">'Data (DefiLlama)'!$H$9*100+_xlfn.NORM.S.INV(RAND())*'Data (DefiLlama)'!$K$9*$C$6</f>
        <v>3.8284863294473923</v>
      </c>
      <c r="F678" s="172">
        <f ca="1">'Data (DefiLlama)'!$H$10*100+_xlfn.NORM.S.INV(RAND())*'Data (DefiLlama)'!$K$10*$C$6</f>
        <v>3.541498731472029</v>
      </c>
      <c r="G678" s="172">
        <f ca="1">'Data (DefiLlama)'!$H$11*100+_xlfn.NORM.S.INV(RAND())*'Data (DefiLlama)'!$K$11*$C$6</f>
        <v>4.8704529857053459E-2</v>
      </c>
      <c r="H678" s="172">
        <f ca="1">'Data (DefiLlama)'!$H$12*100+_xlfn.NORM.S.INV(RAND())*'Data (DefiLlama)'!$K$12*$C$6</f>
        <v>4.1374953922513757</v>
      </c>
      <c r="I678" s="175">
        <f ca="1">'Data (DefiLlama)'!$H$13*100+_xlfn.NORM.S.INV(RAND())*'Data (DefiLlama)'!$K$13*$C$6</f>
        <v>5.826954825050553</v>
      </c>
      <c r="J678" s="172">
        <f ca="1">C678*'Allocation - Base'!$H$6+D678*'Allocation - Base'!$H$7+E678*'Allocation - Base'!$H$8+F678*'Allocation - Base'!$H$9+G678*'Allocation - Base'!$H$10+H678*'Allocation - Base'!$H$11+I678*'Allocation - Base'!$H$12</f>
        <v>4.200521990605095</v>
      </c>
      <c r="K678" s="172">
        <f t="shared" ca="1" si="31"/>
        <v>0</v>
      </c>
      <c r="L678" s="172">
        <f t="shared" ca="1" si="32"/>
        <v>4.1005219906050954</v>
      </c>
      <c r="M678" s="172">
        <f t="shared" ca="1" si="33"/>
        <v>4.1005219906050954</v>
      </c>
      <c r="N678" s="172"/>
    </row>
    <row r="679" spans="2:14" x14ac:dyDescent="0.25">
      <c r="B679" s="164">
        <v>647</v>
      </c>
      <c r="C679" s="172">
        <f ca="1">'Data (DefiLlama)'!$H$7*100+_xlfn.NORM.S.INV(RAND())*'Data (DefiLlama)'!$K$7*$C$6</f>
        <v>4.2700482399488138</v>
      </c>
      <c r="D679" s="172">
        <f ca="1">'Data (DefiLlama)'!$H$8*100+_xlfn.NORM.S.INV(RAND())*'Data (DefiLlama)'!$K$8*$C$6</f>
        <v>2.3656219239744294</v>
      </c>
      <c r="E679" s="172">
        <f ca="1">'Data (DefiLlama)'!$H$9*100+_xlfn.NORM.S.INV(RAND())*'Data (DefiLlama)'!$K$9*$C$6</f>
        <v>4.5531747307893538</v>
      </c>
      <c r="F679" s="172">
        <f ca="1">'Data (DefiLlama)'!$H$10*100+_xlfn.NORM.S.INV(RAND())*'Data (DefiLlama)'!$K$10*$C$6</f>
        <v>2.7753890496483495</v>
      </c>
      <c r="G679" s="172">
        <f ca="1">'Data (DefiLlama)'!$H$11*100+_xlfn.NORM.S.INV(RAND())*'Data (DefiLlama)'!$K$11*$C$6</f>
        <v>0.27084333973258778</v>
      </c>
      <c r="H679" s="172">
        <f ca="1">'Data (DefiLlama)'!$H$12*100+_xlfn.NORM.S.INV(RAND())*'Data (DefiLlama)'!$K$12*$C$6</f>
        <v>4.7351752582308944</v>
      </c>
      <c r="I679" s="175">
        <f ca="1">'Data (DefiLlama)'!$H$13*100+_xlfn.NORM.S.INV(RAND())*'Data (DefiLlama)'!$K$13*$C$6</f>
        <v>5.4097975794319062</v>
      </c>
      <c r="J679" s="172">
        <f ca="1">C679*'Allocation - Base'!$H$6+D679*'Allocation - Base'!$H$7+E679*'Allocation - Base'!$H$8+F679*'Allocation - Base'!$H$9+G679*'Allocation - Base'!$H$10+H679*'Allocation - Base'!$H$11+I679*'Allocation - Base'!$H$12</f>
        <v>3.7345320913968534</v>
      </c>
      <c r="K679" s="172">
        <f t="shared" ca="1" si="31"/>
        <v>0</v>
      </c>
      <c r="L679" s="172">
        <f t="shared" ca="1" si="32"/>
        <v>3.6345320913968533</v>
      </c>
      <c r="M679" s="172">
        <f t="shared" ca="1" si="33"/>
        <v>3.6345320913968533</v>
      </c>
      <c r="N679" s="172"/>
    </row>
    <row r="680" spans="2:14" x14ac:dyDescent="0.25">
      <c r="B680" s="164">
        <v>648</v>
      </c>
      <c r="C680" s="172">
        <f ca="1">'Data (DefiLlama)'!$H$7*100+_xlfn.NORM.S.INV(RAND())*'Data (DefiLlama)'!$K$7*$C$6</f>
        <v>4.0677783620941979</v>
      </c>
      <c r="D680" s="172">
        <f ca="1">'Data (DefiLlama)'!$H$8*100+_xlfn.NORM.S.INV(RAND())*'Data (DefiLlama)'!$K$8*$C$6</f>
        <v>5.6019956394031052</v>
      </c>
      <c r="E680" s="172">
        <f ca="1">'Data (DefiLlama)'!$H$9*100+_xlfn.NORM.S.INV(RAND())*'Data (DefiLlama)'!$K$9*$C$6</f>
        <v>4.4149810081200869</v>
      </c>
      <c r="F680" s="172">
        <f ca="1">'Data (DefiLlama)'!$H$10*100+_xlfn.NORM.S.INV(RAND())*'Data (DefiLlama)'!$K$10*$C$6</f>
        <v>3.857025333353282</v>
      </c>
      <c r="G680" s="172">
        <f ca="1">'Data (DefiLlama)'!$H$11*100+_xlfn.NORM.S.INV(RAND())*'Data (DefiLlama)'!$K$11*$C$6</f>
        <v>0.2610805304648553</v>
      </c>
      <c r="H680" s="172">
        <f ca="1">'Data (DefiLlama)'!$H$12*100+_xlfn.NORM.S.INV(RAND())*'Data (DefiLlama)'!$K$12*$C$6</f>
        <v>5.7659951221134413</v>
      </c>
      <c r="I680" s="175">
        <f ca="1">'Data (DefiLlama)'!$H$13*100+_xlfn.NORM.S.INV(RAND())*'Data (DefiLlama)'!$K$13*$C$6</f>
        <v>4.8607050850584219</v>
      </c>
      <c r="J680" s="172">
        <f ca="1">C680*'Allocation - Base'!$H$6+D680*'Allocation - Base'!$H$7+E680*'Allocation - Base'!$H$8+F680*'Allocation - Base'!$H$9+G680*'Allocation - Base'!$H$10+H680*'Allocation - Base'!$H$11+I680*'Allocation - Base'!$H$12</f>
        <v>4.6025309653493158</v>
      </c>
      <c r="K680" s="172">
        <f t="shared" ca="1" si="31"/>
        <v>0.76287578558366342</v>
      </c>
      <c r="L680" s="172">
        <f t="shared" ca="1" si="32"/>
        <v>3.739655179765653</v>
      </c>
      <c r="M680" s="172">
        <f t="shared" ca="1" si="33"/>
        <v>4.5025309653493162</v>
      </c>
      <c r="N680" s="172"/>
    </row>
    <row r="681" spans="2:14" x14ac:dyDescent="0.25">
      <c r="B681" s="164">
        <v>649</v>
      </c>
      <c r="C681" s="172">
        <f ca="1">'Data (DefiLlama)'!$H$7*100+_xlfn.NORM.S.INV(RAND())*'Data (DefiLlama)'!$K$7*$C$6</f>
        <v>4.4881051158838403</v>
      </c>
      <c r="D681" s="172">
        <f ca="1">'Data (DefiLlama)'!$H$8*100+_xlfn.NORM.S.INV(RAND())*'Data (DefiLlama)'!$K$8*$C$6</f>
        <v>4.1264399822237978</v>
      </c>
      <c r="E681" s="172">
        <f ca="1">'Data (DefiLlama)'!$H$9*100+_xlfn.NORM.S.INV(RAND())*'Data (DefiLlama)'!$K$9*$C$6</f>
        <v>5.1899876536371474</v>
      </c>
      <c r="F681" s="172">
        <f ca="1">'Data (DefiLlama)'!$H$10*100+_xlfn.NORM.S.INV(RAND())*'Data (DefiLlama)'!$K$10*$C$6</f>
        <v>3.2139990882722289</v>
      </c>
      <c r="G681" s="172">
        <f ca="1">'Data (DefiLlama)'!$H$11*100+_xlfn.NORM.S.INV(RAND())*'Data (DefiLlama)'!$K$11*$C$6</f>
        <v>-0.16410464857432075</v>
      </c>
      <c r="H681" s="172">
        <f ca="1">'Data (DefiLlama)'!$H$12*100+_xlfn.NORM.S.INV(RAND())*'Data (DefiLlama)'!$K$12*$C$6</f>
        <v>5.5121531875882086</v>
      </c>
      <c r="I681" s="175">
        <f ca="1">'Data (DefiLlama)'!$H$13*100+_xlfn.NORM.S.INV(RAND())*'Data (DefiLlama)'!$K$13*$C$6</f>
        <v>4.272951224212667</v>
      </c>
      <c r="J681" s="172">
        <f ca="1">C681*'Allocation - Base'!$H$6+D681*'Allocation - Base'!$H$7+E681*'Allocation - Base'!$H$8+F681*'Allocation - Base'!$H$9+G681*'Allocation - Base'!$H$10+H681*'Allocation - Base'!$H$11+I681*'Allocation - Base'!$H$12</f>
        <v>4.4941561894399031</v>
      </c>
      <c r="K681" s="172">
        <f t="shared" ca="1" si="31"/>
        <v>0.80510473398830418</v>
      </c>
      <c r="L681" s="172">
        <f t="shared" ca="1" si="32"/>
        <v>3.5890514554515995</v>
      </c>
      <c r="M681" s="172">
        <f t="shared" ca="1" si="33"/>
        <v>4.3941561894399035</v>
      </c>
      <c r="N681" s="172"/>
    </row>
    <row r="682" spans="2:14" x14ac:dyDescent="0.25">
      <c r="B682" s="164">
        <v>650</v>
      </c>
      <c r="C682" s="172">
        <f ca="1">'Data (DefiLlama)'!$H$7*100+_xlfn.NORM.S.INV(RAND())*'Data (DefiLlama)'!$K$7*$C$6</f>
        <v>4.020962004736413</v>
      </c>
      <c r="D682" s="172">
        <f ca="1">'Data (DefiLlama)'!$H$8*100+_xlfn.NORM.S.INV(RAND())*'Data (DefiLlama)'!$K$8*$C$6</f>
        <v>4.4479394411463833</v>
      </c>
      <c r="E682" s="172">
        <f ca="1">'Data (DefiLlama)'!$H$9*100+_xlfn.NORM.S.INV(RAND())*'Data (DefiLlama)'!$K$9*$C$6</f>
        <v>3.7473494974540462</v>
      </c>
      <c r="F682" s="172">
        <f ca="1">'Data (DefiLlama)'!$H$10*100+_xlfn.NORM.S.INV(RAND())*'Data (DefiLlama)'!$K$10*$C$6</f>
        <v>3.4886844081261974</v>
      </c>
      <c r="G682" s="172">
        <f ca="1">'Data (DefiLlama)'!$H$11*100+_xlfn.NORM.S.INV(RAND())*'Data (DefiLlama)'!$K$11*$C$6</f>
        <v>8.2000587398419464E-2</v>
      </c>
      <c r="H682" s="172">
        <f ca="1">'Data (DefiLlama)'!$H$12*100+_xlfn.NORM.S.INV(RAND())*'Data (DefiLlama)'!$K$12*$C$6</f>
        <v>4.4879483993631197</v>
      </c>
      <c r="I682" s="175">
        <f ca="1">'Data (DefiLlama)'!$H$13*100+_xlfn.NORM.S.INV(RAND())*'Data (DefiLlama)'!$K$13*$C$6</f>
        <v>4.7836945893789693</v>
      </c>
      <c r="J682" s="172">
        <f ca="1">C682*'Allocation - Base'!$H$6+D682*'Allocation - Base'!$H$7+E682*'Allocation - Base'!$H$8+F682*'Allocation - Base'!$H$9+G682*'Allocation - Base'!$H$10+H682*'Allocation - Base'!$H$11+I682*'Allocation - Base'!$H$12</f>
        <v>3.9324031253454201</v>
      </c>
      <c r="K682" s="172">
        <f t="shared" ca="1" si="31"/>
        <v>0</v>
      </c>
      <c r="L682" s="172">
        <f t="shared" ca="1" si="32"/>
        <v>3.83240312534542</v>
      </c>
      <c r="M682" s="172">
        <f t="shared" ca="1" si="33"/>
        <v>3.83240312534542</v>
      </c>
      <c r="N682" s="172"/>
    </row>
    <row r="683" spans="2:14" x14ac:dyDescent="0.25">
      <c r="B683" s="164">
        <v>651</v>
      </c>
      <c r="C683" s="172">
        <f ca="1">'Data (DefiLlama)'!$H$7*100+_xlfn.NORM.S.INV(RAND())*'Data (DefiLlama)'!$K$7*$C$6</f>
        <v>4.3994824129870462</v>
      </c>
      <c r="D683" s="172">
        <f ca="1">'Data (DefiLlama)'!$H$8*100+_xlfn.NORM.S.INV(RAND())*'Data (DefiLlama)'!$K$8*$C$6</f>
        <v>4.6793327282365329</v>
      </c>
      <c r="E683" s="172">
        <f ca="1">'Data (DefiLlama)'!$H$9*100+_xlfn.NORM.S.INV(RAND())*'Data (DefiLlama)'!$K$9*$C$6</f>
        <v>3.6908416457680016</v>
      </c>
      <c r="F683" s="172">
        <f ca="1">'Data (DefiLlama)'!$H$10*100+_xlfn.NORM.S.INV(RAND())*'Data (DefiLlama)'!$K$10*$C$6</f>
        <v>2.5686971949262016</v>
      </c>
      <c r="G683" s="172">
        <f ca="1">'Data (DefiLlama)'!$H$11*100+_xlfn.NORM.S.INV(RAND())*'Data (DefiLlama)'!$K$11*$C$6</f>
        <v>-0.46339008240800644</v>
      </c>
      <c r="H683" s="172">
        <f ca="1">'Data (DefiLlama)'!$H$12*100+_xlfn.NORM.S.INV(RAND())*'Data (DefiLlama)'!$K$12*$C$6</f>
        <v>4.9272078218800388</v>
      </c>
      <c r="I683" s="175">
        <f ca="1">'Data (DefiLlama)'!$H$13*100+_xlfn.NORM.S.INV(RAND())*'Data (DefiLlama)'!$K$13*$C$6</f>
        <v>5.9437680330943152</v>
      </c>
      <c r="J683" s="172">
        <f ca="1">C683*'Allocation - Base'!$H$6+D683*'Allocation - Base'!$H$7+E683*'Allocation - Base'!$H$8+F683*'Allocation - Base'!$H$9+G683*'Allocation - Base'!$H$10+H683*'Allocation - Base'!$H$11+I683*'Allocation - Base'!$H$12</f>
        <v>4.1282999865588534</v>
      </c>
      <c r="K683" s="172">
        <f t="shared" ca="1" si="31"/>
        <v>0</v>
      </c>
      <c r="L683" s="172">
        <f t="shared" ca="1" si="32"/>
        <v>4.0282999865588538</v>
      </c>
      <c r="M683" s="172">
        <f t="shared" ca="1" si="33"/>
        <v>4.0282999865588538</v>
      </c>
      <c r="N683" s="172"/>
    </row>
    <row r="684" spans="2:14" x14ac:dyDescent="0.25">
      <c r="B684" s="164">
        <v>652</v>
      </c>
      <c r="C684" s="172">
        <f ca="1">'Data (DefiLlama)'!$H$7*100+_xlfn.NORM.S.INV(RAND())*'Data (DefiLlama)'!$K$7*$C$6</f>
        <v>4.3819854544718133</v>
      </c>
      <c r="D684" s="172">
        <f ca="1">'Data (DefiLlama)'!$H$8*100+_xlfn.NORM.S.INV(RAND())*'Data (DefiLlama)'!$K$8*$C$6</f>
        <v>4.6013076538003066</v>
      </c>
      <c r="E684" s="172">
        <f ca="1">'Data (DefiLlama)'!$H$9*100+_xlfn.NORM.S.INV(RAND())*'Data (DefiLlama)'!$K$9*$C$6</f>
        <v>4.369798014907011</v>
      </c>
      <c r="F684" s="172">
        <f ca="1">'Data (DefiLlama)'!$H$10*100+_xlfn.NORM.S.INV(RAND())*'Data (DefiLlama)'!$K$10*$C$6</f>
        <v>3.8755255710011571</v>
      </c>
      <c r="G684" s="172">
        <f ca="1">'Data (DefiLlama)'!$H$11*100+_xlfn.NORM.S.INV(RAND())*'Data (DefiLlama)'!$K$11*$C$6</f>
        <v>0.15200499013228941</v>
      </c>
      <c r="H684" s="172">
        <f ca="1">'Data (DefiLlama)'!$H$12*100+_xlfn.NORM.S.INV(RAND())*'Data (DefiLlama)'!$K$12*$C$6</f>
        <v>5.3495718636421339</v>
      </c>
      <c r="I684" s="175">
        <f ca="1">'Data (DefiLlama)'!$H$13*100+_xlfn.NORM.S.INV(RAND())*'Data (DefiLlama)'!$K$13*$C$6</f>
        <v>6.3088895703230001</v>
      </c>
      <c r="J684" s="172">
        <f ca="1">C684*'Allocation - Base'!$H$6+D684*'Allocation - Base'!$H$7+E684*'Allocation - Base'!$H$8+F684*'Allocation - Base'!$H$9+G684*'Allocation - Base'!$H$10+H684*'Allocation - Base'!$H$11+I684*'Allocation - Base'!$H$12</f>
        <v>4.3674080825713082</v>
      </c>
      <c r="K684" s="172">
        <f t="shared" ca="1" si="31"/>
        <v>0</v>
      </c>
      <c r="L684" s="172">
        <f t="shared" ca="1" si="32"/>
        <v>4.2674080825713085</v>
      </c>
      <c r="M684" s="172">
        <f t="shared" ca="1" si="33"/>
        <v>4.2674080825713085</v>
      </c>
      <c r="N684" s="172"/>
    </row>
    <row r="685" spans="2:14" x14ac:dyDescent="0.25">
      <c r="B685" s="164">
        <v>653</v>
      </c>
      <c r="C685" s="172">
        <f ca="1">'Data (DefiLlama)'!$H$7*100+_xlfn.NORM.S.INV(RAND())*'Data (DefiLlama)'!$K$7*$C$6</f>
        <v>4.0414637222809073</v>
      </c>
      <c r="D685" s="172">
        <f ca="1">'Data (DefiLlama)'!$H$8*100+_xlfn.NORM.S.INV(RAND())*'Data (DefiLlama)'!$K$8*$C$6</f>
        <v>5.4004719131640355</v>
      </c>
      <c r="E685" s="172">
        <f ca="1">'Data (DefiLlama)'!$H$9*100+_xlfn.NORM.S.INV(RAND())*'Data (DefiLlama)'!$K$9*$C$6</f>
        <v>4.051218422059411</v>
      </c>
      <c r="F685" s="172">
        <f ca="1">'Data (DefiLlama)'!$H$10*100+_xlfn.NORM.S.INV(RAND())*'Data (DefiLlama)'!$K$10*$C$6</f>
        <v>2.6891719507064682</v>
      </c>
      <c r="G685" s="172">
        <f ca="1">'Data (DefiLlama)'!$H$11*100+_xlfn.NORM.S.INV(RAND())*'Data (DefiLlama)'!$K$11*$C$6</f>
        <v>-0.13525551669248914</v>
      </c>
      <c r="H685" s="172">
        <f ca="1">'Data (DefiLlama)'!$H$12*100+_xlfn.NORM.S.INV(RAND())*'Data (DefiLlama)'!$K$12*$C$6</f>
        <v>4.5344053245728739</v>
      </c>
      <c r="I685" s="175">
        <f ca="1">'Data (DefiLlama)'!$H$13*100+_xlfn.NORM.S.INV(RAND())*'Data (DefiLlama)'!$K$13*$C$6</f>
        <v>7.7278365425941988</v>
      </c>
      <c r="J685" s="172">
        <f ca="1">C685*'Allocation - Base'!$H$6+D685*'Allocation - Base'!$H$7+E685*'Allocation - Base'!$H$8+F685*'Allocation - Base'!$H$9+G685*'Allocation - Base'!$H$10+H685*'Allocation - Base'!$H$11+I685*'Allocation - Base'!$H$12</f>
        <v>4.2487597233414398</v>
      </c>
      <c r="K685" s="172">
        <f t="shared" ca="1" si="31"/>
        <v>0</v>
      </c>
      <c r="L685" s="172">
        <f t="shared" ca="1" si="32"/>
        <v>4.1487597233414402</v>
      </c>
      <c r="M685" s="172">
        <f t="shared" ca="1" si="33"/>
        <v>4.1487597233414402</v>
      </c>
      <c r="N685" s="172"/>
    </row>
    <row r="686" spans="2:14" x14ac:dyDescent="0.25">
      <c r="B686" s="164">
        <v>654</v>
      </c>
      <c r="C686" s="172">
        <f ca="1">'Data (DefiLlama)'!$H$7*100+_xlfn.NORM.S.INV(RAND())*'Data (DefiLlama)'!$K$7*$C$6</f>
        <v>4.2943360025171238</v>
      </c>
      <c r="D686" s="172">
        <f ca="1">'Data (DefiLlama)'!$H$8*100+_xlfn.NORM.S.INV(RAND())*'Data (DefiLlama)'!$K$8*$C$6</f>
        <v>5.9667422793143832</v>
      </c>
      <c r="E686" s="172">
        <f ca="1">'Data (DefiLlama)'!$H$9*100+_xlfn.NORM.S.INV(RAND())*'Data (DefiLlama)'!$K$9*$C$6</f>
        <v>4.7853906916741167</v>
      </c>
      <c r="F686" s="172">
        <f ca="1">'Data (DefiLlama)'!$H$10*100+_xlfn.NORM.S.INV(RAND())*'Data (DefiLlama)'!$K$10*$C$6</f>
        <v>2.8044961897208913</v>
      </c>
      <c r="G686" s="172">
        <f ca="1">'Data (DefiLlama)'!$H$11*100+_xlfn.NORM.S.INV(RAND())*'Data (DefiLlama)'!$K$11*$C$6</f>
        <v>1.7503801073561819E-2</v>
      </c>
      <c r="H686" s="172">
        <f ca="1">'Data (DefiLlama)'!$H$12*100+_xlfn.NORM.S.INV(RAND())*'Data (DefiLlama)'!$K$12*$C$6</f>
        <v>4.297374174737806</v>
      </c>
      <c r="I686" s="175">
        <f ca="1">'Data (DefiLlama)'!$H$13*100+_xlfn.NORM.S.INV(RAND())*'Data (DefiLlama)'!$K$13*$C$6</f>
        <v>5.2688053237075092</v>
      </c>
      <c r="J686" s="172">
        <f ca="1">C686*'Allocation - Base'!$H$6+D686*'Allocation - Base'!$H$7+E686*'Allocation - Base'!$H$8+F686*'Allocation - Base'!$H$9+G686*'Allocation - Base'!$H$10+H686*'Allocation - Base'!$H$11+I686*'Allocation - Base'!$H$12</f>
        <v>4.621815359766611</v>
      </c>
      <c r="K686" s="172">
        <f t="shared" ca="1" si="31"/>
        <v>0</v>
      </c>
      <c r="L686" s="172">
        <f t="shared" ca="1" si="32"/>
        <v>4.5218153597666113</v>
      </c>
      <c r="M686" s="172">
        <f t="shared" ca="1" si="33"/>
        <v>4.5218153597666113</v>
      </c>
      <c r="N686" s="172"/>
    </row>
    <row r="687" spans="2:14" x14ac:dyDescent="0.25">
      <c r="B687" s="164">
        <v>655</v>
      </c>
      <c r="C687" s="172">
        <f ca="1">'Data (DefiLlama)'!$H$7*100+_xlfn.NORM.S.INV(RAND())*'Data (DefiLlama)'!$K$7*$C$6</f>
        <v>3.982262406511536</v>
      </c>
      <c r="D687" s="172">
        <f ca="1">'Data (DefiLlama)'!$H$8*100+_xlfn.NORM.S.INV(RAND())*'Data (DefiLlama)'!$K$8*$C$6</f>
        <v>5.5320722544938095</v>
      </c>
      <c r="E687" s="172">
        <f ca="1">'Data (DefiLlama)'!$H$9*100+_xlfn.NORM.S.INV(RAND())*'Data (DefiLlama)'!$K$9*$C$6</f>
        <v>4.6205331533753293</v>
      </c>
      <c r="F687" s="172">
        <f ca="1">'Data (DefiLlama)'!$H$10*100+_xlfn.NORM.S.INV(RAND())*'Data (DefiLlama)'!$K$10*$C$6</f>
        <v>3.4508430806992418</v>
      </c>
      <c r="G687" s="172">
        <f ca="1">'Data (DefiLlama)'!$H$11*100+_xlfn.NORM.S.INV(RAND())*'Data (DefiLlama)'!$K$11*$C$6</f>
        <v>-0.34253637696601713</v>
      </c>
      <c r="H687" s="172">
        <f ca="1">'Data (DefiLlama)'!$H$12*100+_xlfn.NORM.S.INV(RAND())*'Data (DefiLlama)'!$K$12*$C$6</f>
        <v>3.9731956913594515</v>
      </c>
      <c r="I687" s="175">
        <f ca="1">'Data (DefiLlama)'!$H$13*100+_xlfn.NORM.S.INV(RAND())*'Data (DefiLlama)'!$K$13*$C$6</f>
        <v>4.6976428027481454</v>
      </c>
      <c r="J687" s="172">
        <f ca="1">C687*'Allocation - Base'!$H$6+D687*'Allocation - Base'!$H$7+E687*'Allocation - Base'!$H$8+F687*'Allocation - Base'!$H$9+G687*'Allocation - Base'!$H$10+H687*'Allocation - Base'!$H$11+I687*'Allocation - Base'!$H$12</f>
        <v>4.3116826087763629</v>
      </c>
      <c r="K687" s="172">
        <f t="shared" ca="1" si="31"/>
        <v>0</v>
      </c>
      <c r="L687" s="172">
        <f t="shared" ca="1" si="32"/>
        <v>4.2116826087763632</v>
      </c>
      <c r="M687" s="172">
        <f t="shared" ca="1" si="33"/>
        <v>4.2116826087763632</v>
      </c>
      <c r="N687" s="172"/>
    </row>
    <row r="688" spans="2:14" x14ac:dyDescent="0.25">
      <c r="B688" s="164">
        <v>656</v>
      </c>
      <c r="C688" s="172">
        <f ca="1">'Data (DefiLlama)'!$H$7*100+_xlfn.NORM.S.INV(RAND())*'Data (DefiLlama)'!$K$7*$C$6</f>
        <v>4.025604171581957</v>
      </c>
      <c r="D688" s="172">
        <f ca="1">'Data (DefiLlama)'!$H$8*100+_xlfn.NORM.S.INV(RAND())*'Data (DefiLlama)'!$K$8*$C$6</f>
        <v>3.8705155358001555</v>
      </c>
      <c r="E688" s="172">
        <f ca="1">'Data (DefiLlama)'!$H$9*100+_xlfn.NORM.S.INV(RAND())*'Data (DefiLlama)'!$K$9*$C$6</f>
        <v>4.5863547610668807</v>
      </c>
      <c r="F688" s="172">
        <f ca="1">'Data (DefiLlama)'!$H$10*100+_xlfn.NORM.S.INV(RAND())*'Data (DefiLlama)'!$K$10*$C$6</f>
        <v>2.8066251510068048</v>
      </c>
      <c r="G688" s="172">
        <f ca="1">'Data (DefiLlama)'!$H$11*100+_xlfn.NORM.S.INV(RAND())*'Data (DefiLlama)'!$K$11*$C$6</f>
        <v>-0.99745513080975512</v>
      </c>
      <c r="H688" s="172">
        <f ca="1">'Data (DefiLlama)'!$H$12*100+_xlfn.NORM.S.INV(RAND())*'Data (DefiLlama)'!$K$12*$C$6</f>
        <v>5.3539394532617388</v>
      </c>
      <c r="I688" s="175">
        <f ca="1">'Data (DefiLlama)'!$H$13*100+_xlfn.NORM.S.INV(RAND())*'Data (DefiLlama)'!$K$13*$C$6</f>
        <v>3.5088415647198561</v>
      </c>
      <c r="J688" s="172">
        <f ca="1">C688*'Allocation - Base'!$H$6+D688*'Allocation - Base'!$H$7+E688*'Allocation - Base'!$H$8+F688*'Allocation - Base'!$H$9+G688*'Allocation - Base'!$H$10+H688*'Allocation - Base'!$H$11+I688*'Allocation - Base'!$H$12</f>
        <v>4.0751169871401194</v>
      </c>
      <c r="K688" s="172">
        <f t="shared" ca="1" si="31"/>
        <v>0</v>
      </c>
      <c r="L688" s="172">
        <f t="shared" ca="1" si="32"/>
        <v>3.9751169871401193</v>
      </c>
      <c r="M688" s="172">
        <f t="shared" ca="1" si="33"/>
        <v>3.9751169871401193</v>
      </c>
      <c r="N688" s="172"/>
    </row>
    <row r="689" spans="2:14" x14ac:dyDescent="0.25">
      <c r="B689" s="164">
        <v>657</v>
      </c>
      <c r="C689" s="172">
        <f ca="1">'Data (DefiLlama)'!$H$7*100+_xlfn.NORM.S.INV(RAND())*'Data (DefiLlama)'!$K$7*$C$6</f>
        <v>4.157848700949339</v>
      </c>
      <c r="D689" s="172">
        <f ca="1">'Data (DefiLlama)'!$H$8*100+_xlfn.NORM.S.INV(RAND())*'Data (DefiLlama)'!$K$8*$C$6</f>
        <v>6.3024226353508137</v>
      </c>
      <c r="E689" s="172">
        <f ca="1">'Data (DefiLlama)'!$H$9*100+_xlfn.NORM.S.INV(RAND())*'Data (DefiLlama)'!$K$9*$C$6</f>
        <v>4.6378423483801852</v>
      </c>
      <c r="F689" s="172">
        <f ca="1">'Data (DefiLlama)'!$H$10*100+_xlfn.NORM.S.INV(RAND())*'Data (DefiLlama)'!$K$10*$C$6</f>
        <v>3.2949864822999095</v>
      </c>
      <c r="G689" s="172">
        <f ca="1">'Data (DefiLlama)'!$H$11*100+_xlfn.NORM.S.INV(RAND())*'Data (DefiLlama)'!$K$11*$C$6</f>
        <v>0.36619127676710811</v>
      </c>
      <c r="H689" s="172">
        <f ca="1">'Data (DefiLlama)'!$H$12*100+_xlfn.NORM.S.INV(RAND())*'Data (DefiLlama)'!$K$12*$C$6</f>
        <v>4.150516303581016</v>
      </c>
      <c r="I689" s="175">
        <f ca="1">'Data (DefiLlama)'!$H$13*100+_xlfn.NORM.S.INV(RAND())*'Data (DefiLlama)'!$K$13*$C$6</f>
        <v>3.9533665537614757</v>
      </c>
      <c r="J689" s="172">
        <f ca="1">C689*'Allocation - Base'!$H$6+D689*'Allocation - Base'!$H$7+E689*'Allocation - Base'!$H$8+F689*'Allocation - Base'!$H$9+G689*'Allocation - Base'!$H$10+H689*'Allocation - Base'!$H$11+I689*'Allocation - Base'!$H$12</f>
        <v>4.6233078655930591</v>
      </c>
      <c r="K689" s="172">
        <f t="shared" ca="1" si="31"/>
        <v>0</v>
      </c>
      <c r="L689" s="172">
        <f t="shared" ca="1" si="32"/>
        <v>4.5233078655930594</v>
      </c>
      <c r="M689" s="172">
        <f t="shared" ca="1" si="33"/>
        <v>4.5233078655930594</v>
      </c>
      <c r="N689" s="172"/>
    </row>
    <row r="690" spans="2:14" x14ac:dyDescent="0.25">
      <c r="B690" s="164">
        <v>658</v>
      </c>
      <c r="C690" s="172">
        <f ca="1">'Data (DefiLlama)'!$H$7*100+_xlfn.NORM.S.INV(RAND())*'Data (DefiLlama)'!$K$7*$C$6</f>
        <v>4.3631371806257997</v>
      </c>
      <c r="D690" s="172">
        <f ca="1">'Data (DefiLlama)'!$H$8*100+_xlfn.NORM.S.INV(RAND())*'Data (DefiLlama)'!$K$8*$C$6</f>
        <v>5.3456890349305359</v>
      </c>
      <c r="E690" s="172">
        <f ca="1">'Data (DefiLlama)'!$H$9*100+_xlfn.NORM.S.INV(RAND())*'Data (DefiLlama)'!$K$9*$C$6</f>
        <v>3.729280423155759</v>
      </c>
      <c r="F690" s="172">
        <f ca="1">'Data (DefiLlama)'!$H$10*100+_xlfn.NORM.S.INV(RAND())*'Data (DefiLlama)'!$K$10*$C$6</f>
        <v>3.9373557682893208</v>
      </c>
      <c r="G690" s="172">
        <f ca="1">'Data (DefiLlama)'!$H$11*100+_xlfn.NORM.S.INV(RAND())*'Data (DefiLlama)'!$K$11*$C$6</f>
        <v>0.12495912901981676</v>
      </c>
      <c r="H690" s="172">
        <f ca="1">'Data (DefiLlama)'!$H$12*100+_xlfn.NORM.S.INV(RAND())*'Data (DefiLlama)'!$K$12*$C$6</f>
        <v>3.8552998916382508</v>
      </c>
      <c r="I690" s="175">
        <f ca="1">'Data (DefiLlama)'!$H$13*100+_xlfn.NORM.S.INV(RAND())*'Data (DefiLlama)'!$K$13*$C$6</f>
        <v>4.2081468123202512</v>
      </c>
      <c r="J690" s="172">
        <f ca="1">C690*'Allocation - Base'!$H$6+D690*'Allocation - Base'!$H$7+E690*'Allocation - Base'!$H$8+F690*'Allocation - Base'!$H$9+G690*'Allocation - Base'!$H$10+H690*'Allocation - Base'!$H$11+I690*'Allocation - Base'!$H$12</f>
        <v>4.1622264589060425</v>
      </c>
      <c r="K690" s="172">
        <f t="shared" ca="1" si="31"/>
        <v>0</v>
      </c>
      <c r="L690" s="172">
        <f t="shared" ca="1" si="32"/>
        <v>4.0622264589060428</v>
      </c>
      <c r="M690" s="172">
        <f t="shared" ca="1" si="33"/>
        <v>4.0622264589060428</v>
      </c>
      <c r="N690" s="172"/>
    </row>
    <row r="691" spans="2:14" x14ac:dyDescent="0.25">
      <c r="B691" s="164">
        <v>659</v>
      </c>
      <c r="C691" s="172">
        <f ca="1">'Data (DefiLlama)'!$H$7*100+_xlfn.NORM.S.INV(RAND())*'Data (DefiLlama)'!$K$7*$C$6</f>
        <v>4.2392729258916555</v>
      </c>
      <c r="D691" s="172">
        <f ca="1">'Data (DefiLlama)'!$H$8*100+_xlfn.NORM.S.INV(RAND())*'Data (DefiLlama)'!$K$8*$C$6</f>
        <v>4.8980298165565301</v>
      </c>
      <c r="E691" s="172">
        <f ca="1">'Data (DefiLlama)'!$H$9*100+_xlfn.NORM.S.INV(RAND())*'Data (DefiLlama)'!$K$9*$C$6</f>
        <v>4.6738436892084811</v>
      </c>
      <c r="F691" s="172">
        <f ca="1">'Data (DefiLlama)'!$H$10*100+_xlfn.NORM.S.INV(RAND())*'Data (DefiLlama)'!$K$10*$C$6</f>
        <v>4.0399907850387766</v>
      </c>
      <c r="G691" s="172">
        <f ca="1">'Data (DefiLlama)'!$H$11*100+_xlfn.NORM.S.INV(RAND())*'Data (DefiLlama)'!$K$11*$C$6</f>
        <v>-7.4881952787788253E-2</v>
      </c>
      <c r="H691" s="172">
        <f ca="1">'Data (DefiLlama)'!$H$12*100+_xlfn.NORM.S.INV(RAND())*'Data (DefiLlama)'!$K$12*$C$6</f>
        <v>3.7397526792208815</v>
      </c>
      <c r="I691" s="175">
        <f ca="1">'Data (DefiLlama)'!$H$13*100+_xlfn.NORM.S.INV(RAND())*'Data (DefiLlama)'!$K$13*$C$6</f>
        <v>6.6269632100873075</v>
      </c>
      <c r="J691" s="172">
        <f ca="1">C691*'Allocation - Base'!$H$6+D691*'Allocation - Base'!$H$7+E691*'Allocation - Base'!$H$8+F691*'Allocation - Base'!$H$9+G691*'Allocation - Base'!$H$10+H691*'Allocation - Base'!$H$11+I691*'Allocation - Base'!$H$12</f>
        <v>4.2219690584524932</v>
      </c>
      <c r="K691" s="172">
        <f t="shared" ca="1" si="31"/>
        <v>0</v>
      </c>
      <c r="L691" s="172">
        <f t="shared" ca="1" si="32"/>
        <v>4.1219690584524935</v>
      </c>
      <c r="M691" s="172">
        <f t="shared" ca="1" si="33"/>
        <v>4.1219690584524935</v>
      </c>
      <c r="N691" s="172"/>
    </row>
    <row r="692" spans="2:14" x14ac:dyDescent="0.25">
      <c r="B692" s="164">
        <v>660</v>
      </c>
      <c r="C692" s="172">
        <f ca="1">'Data (DefiLlama)'!$H$7*100+_xlfn.NORM.S.INV(RAND())*'Data (DefiLlama)'!$K$7*$C$6</f>
        <v>4.4302013568654361</v>
      </c>
      <c r="D692" s="172">
        <f ca="1">'Data (DefiLlama)'!$H$8*100+_xlfn.NORM.S.INV(RAND())*'Data (DefiLlama)'!$K$8*$C$6</f>
        <v>5.1714623210143973</v>
      </c>
      <c r="E692" s="172">
        <f ca="1">'Data (DefiLlama)'!$H$9*100+_xlfn.NORM.S.INV(RAND())*'Data (DefiLlama)'!$K$9*$C$6</f>
        <v>4.7188630067631898</v>
      </c>
      <c r="F692" s="172">
        <f ca="1">'Data (DefiLlama)'!$H$10*100+_xlfn.NORM.S.INV(RAND())*'Data (DefiLlama)'!$K$10*$C$6</f>
        <v>3.3452141842656422</v>
      </c>
      <c r="G692" s="172">
        <f ca="1">'Data (DefiLlama)'!$H$11*100+_xlfn.NORM.S.INV(RAND())*'Data (DefiLlama)'!$K$11*$C$6</f>
        <v>1.0215191058088718E-2</v>
      </c>
      <c r="H692" s="172">
        <f ca="1">'Data (DefiLlama)'!$H$12*100+_xlfn.NORM.S.INV(RAND())*'Data (DefiLlama)'!$K$12*$C$6</f>
        <v>5.1415253389901938</v>
      </c>
      <c r="I692" s="175">
        <f ca="1">'Data (DefiLlama)'!$H$13*100+_xlfn.NORM.S.INV(RAND())*'Data (DefiLlama)'!$K$13*$C$6</f>
        <v>6.0343481248976314</v>
      </c>
      <c r="J692" s="172">
        <f ca="1">C692*'Allocation - Base'!$H$6+D692*'Allocation - Base'!$H$7+E692*'Allocation - Base'!$H$8+F692*'Allocation - Base'!$H$9+G692*'Allocation - Base'!$H$10+H692*'Allocation - Base'!$H$11+I692*'Allocation - Base'!$H$12</f>
        <v>4.5733812994054617</v>
      </c>
      <c r="K692" s="172">
        <f t="shared" ca="1" si="31"/>
        <v>0</v>
      </c>
      <c r="L692" s="172">
        <f t="shared" ca="1" si="32"/>
        <v>4.473381299405462</v>
      </c>
      <c r="M692" s="172">
        <f t="shared" ca="1" si="33"/>
        <v>4.473381299405462</v>
      </c>
      <c r="N692" s="172"/>
    </row>
    <row r="693" spans="2:14" x14ac:dyDescent="0.25">
      <c r="B693" s="164">
        <v>661</v>
      </c>
      <c r="C693" s="172">
        <f ca="1">'Data (DefiLlama)'!$H$7*100+_xlfn.NORM.S.INV(RAND())*'Data (DefiLlama)'!$K$7*$C$6</f>
        <v>4.3445638915407789</v>
      </c>
      <c r="D693" s="172">
        <f ca="1">'Data (DefiLlama)'!$H$8*100+_xlfn.NORM.S.INV(RAND())*'Data (DefiLlama)'!$K$8*$C$6</f>
        <v>5.8408529143488064</v>
      </c>
      <c r="E693" s="172">
        <f ca="1">'Data (DefiLlama)'!$H$9*100+_xlfn.NORM.S.INV(RAND())*'Data (DefiLlama)'!$K$9*$C$6</f>
        <v>4.2282300148269858</v>
      </c>
      <c r="F693" s="172">
        <f ca="1">'Data (DefiLlama)'!$H$10*100+_xlfn.NORM.S.INV(RAND())*'Data (DefiLlama)'!$K$10*$C$6</f>
        <v>2.3028312524317114</v>
      </c>
      <c r="G693" s="172">
        <f ca="1">'Data (DefiLlama)'!$H$11*100+_xlfn.NORM.S.INV(RAND())*'Data (DefiLlama)'!$K$11*$C$6</f>
        <v>0.42730164497309425</v>
      </c>
      <c r="H693" s="172">
        <f ca="1">'Data (DefiLlama)'!$H$12*100+_xlfn.NORM.S.INV(RAND())*'Data (DefiLlama)'!$K$12*$C$6</f>
        <v>5.462830574062103</v>
      </c>
      <c r="I693" s="175">
        <f ca="1">'Data (DefiLlama)'!$H$13*100+_xlfn.NORM.S.INV(RAND())*'Data (DefiLlama)'!$K$13*$C$6</f>
        <v>4.6473087139596627</v>
      </c>
      <c r="J693" s="172">
        <f ca="1">C693*'Allocation - Base'!$H$6+D693*'Allocation - Base'!$H$7+E693*'Allocation - Base'!$H$8+F693*'Allocation - Base'!$H$9+G693*'Allocation - Base'!$H$10+H693*'Allocation - Base'!$H$11+I693*'Allocation - Base'!$H$12</f>
        <v>4.6614295681141522</v>
      </c>
      <c r="K693" s="172">
        <f t="shared" ca="1" si="31"/>
        <v>0.29415319915859556</v>
      </c>
      <c r="L693" s="172">
        <f t="shared" ca="1" si="32"/>
        <v>4.2672763689555566</v>
      </c>
      <c r="M693" s="172">
        <f t="shared" ca="1" si="33"/>
        <v>4.5614295681141526</v>
      </c>
      <c r="N693" s="172"/>
    </row>
    <row r="694" spans="2:14" x14ac:dyDescent="0.25">
      <c r="B694" s="164">
        <v>662</v>
      </c>
      <c r="C694" s="172">
        <f ca="1">'Data (DefiLlama)'!$H$7*100+_xlfn.NORM.S.INV(RAND())*'Data (DefiLlama)'!$K$7*$C$6</f>
        <v>4.11117698300274</v>
      </c>
      <c r="D694" s="172">
        <f ca="1">'Data (DefiLlama)'!$H$8*100+_xlfn.NORM.S.INV(RAND())*'Data (DefiLlama)'!$K$8*$C$6</f>
        <v>4.5641495946924149</v>
      </c>
      <c r="E694" s="172">
        <f ca="1">'Data (DefiLlama)'!$H$9*100+_xlfn.NORM.S.INV(RAND())*'Data (DefiLlama)'!$K$9*$C$6</f>
        <v>3.9914571532626666</v>
      </c>
      <c r="F694" s="172">
        <f ca="1">'Data (DefiLlama)'!$H$10*100+_xlfn.NORM.S.INV(RAND())*'Data (DefiLlama)'!$K$10*$C$6</f>
        <v>2.888167559612711</v>
      </c>
      <c r="G694" s="172">
        <f ca="1">'Data (DefiLlama)'!$H$11*100+_xlfn.NORM.S.INV(RAND())*'Data (DefiLlama)'!$K$11*$C$6</f>
        <v>1.1209659831367895E-2</v>
      </c>
      <c r="H694" s="172">
        <f ca="1">'Data (DefiLlama)'!$H$12*100+_xlfn.NORM.S.INV(RAND())*'Data (DefiLlama)'!$K$12*$C$6</f>
        <v>4.1545961278003745</v>
      </c>
      <c r="I694" s="175">
        <f ca="1">'Data (DefiLlama)'!$H$13*100+_xlfn.NORM.S.INV(RAND())*'Data (DefiLlama)'!$K$13*$C$6</f>
        <v>6.2738560009491762</v>
      </c>
      <c r="J694" s="172">
        <f ca="1">C694*'Allocation - Base'!$H$6+D694*'Allocation - Base'!$H$7+E694*'Allocation - Base'!$H$8+F694*'Allocation - Base'!$H$9+G694*'Allocation - Base'!$H$10+H694*'Allocation - Base'!$H$11+I694*'Allocation - Base'!$H$12</f>
        <v>3.9960046840512167</v>
      </c>
      <c r="K694" s="172">
        <f t="shared" ca="1" si="31"/>
        <v>0</v>
      </c>
      <c r="L694" s="172">
        <f t="shared" ca="1" si="32"/>
        <v>3.8960046840512166</v>
      </c>
      <c r="M694" s="172">
        <f t="shared" ca="1" si="33"/>
        <v>3.8960046840512166</v>
      </c>
      <c r="N694" s="172"/>
    </row>
    <row r="695" spans="2:14" x14ac:dyDescent="0.25">
      <c r="B695" s="164">
        <v>663</v>
      </c>
      <c r="C695" s="172">
        <f ca="1">'Data (DefiLlama)'!$H$7*100+_xlfn.NORM.S.INV(RAND())*'Data (DefiLlama)'!$K$7*$C$6</f>
        <v>4.3782727731523128</v>
      </c>
      <c r="D695" s="172">
        <f ca="1">'Data (DefiLlama)'!$H$8*100+_xlfn.NORM.S.INV(RAND())*'Data (DefiLlama)'!$K$8*$C$6</f>
        <v>5.0344414246772438</v>
      </c>
      <c r="E695" s="172">
        <f ca="1">'Data (DefiLlama)'!$H$9*100+_xlfn.NORM.S.INV(RAND())*'Data (DefiLlama)'!$K$9*$C$6</f>
        <v>3.5522286331431498</v>
      </c>
      <c r="F695" s="172">
        <f ca="1">'Data (DefiLlama)'!$H$10*100+_xlfn.NORM.S.INV(RAND())*'Data (DefiLlama)'!$K$10*$C$6</f>
        <v>3.1347347418316938</v>
      </c>
      <c r="G695" s="172">
        <f ca="1">'Data (DefiLlama)'!$H$11*100+_xlfn.NORM.S.INV(RAND())*'Data (DefiLlama)'!$K$11*$C$6</f>
        <v>-8.3520310757133176E-2</v>
      </c>
      <c r="H695" s="172">
        <f ca="1">'Data (DefiLlama)'!$H$12*100+_xlfn.NORM.S.INV(RAND())*'Data (DefiLlama)'!$K$12*$C$6</f>
        <v>4.9677868952965634</v>
      </c>
      <c r="I695" s="175">
        <f ca="1">'Data (DefiLlama)'!$H$13*100+_xlfn.NORM.S.INV(RAND())*'Data (DefiLlama)'!$K$13*$C$6</f>
        <v>4.8186999067389999</v>
      </c>
      <c r="J695" s="172">
        <f ca="1">C695*'Allocation - Base'!$H$6+D695*'Allocation - Base'!$H$7+E695*'Allocation - Base'!$H$8+F695*'Allocation - Base'!$H$9+G695*'Allocation - Base'!$H$10+H695*'Allocation - Base'!$H$11+I695*'Allocation - Base'!$H$12</f>
        <v>4.2011413651574205</v>
      </c>
      <c r="K695" s="172">
        <f t="shared" ca="1" si="31"/>
        <v>0</v>
      </c>
      <c r="L695" s="172">
        <f t="shared" ca="1" si="32"/>
        <v>4.1011413651574209</v>
      </c>
      <c r="M695" s="172">
        <f t="shared" ca="1" si="33"/>
        <v>4.1011413651574209</v>
      </c>
      <c r="N695" s="172"/>
    </row>
    <row r="696" spans="2:14" x14ac:dyDescent="0.25">
      <c r="B696" s="164">
        <v>664</v>
      </c>
      <c r="C696" s="172">
        <f ca="1">'Data (DefiLlama)'!$H$7*100+_xlfn.NORM.S.INV(RAND())*'Data (DefiLlama)'!$K$7*$C$6</f>
        <v>4.2324503901197623</v>
      </c>
      <c r="D696" s="172">
        <f ca="1">'Data (DefiLlama)'!$H$8*100+_xlfn.NORM.S.INV(RAND())*'Data (DefiLlama)'!$K$8*$C$6</f>
        <v>4.2315752515940703</v>
      </c>
      <c r="E696" s="172">
        <f ca="1">'Data (DefiLlama)'!$H$9*100+_xlfn.NORM.S.INV(RAND())*'Data (DefiLlama)'!$K$9*$C$6</f>
        <v>4.6614446503463256</v>
      </c>
      <c r="F696" s="172">
        <f ca="1">'Data (DefiLlama)'!$H$10*100+_xlfn.NORM.S.INV(RAND())*'Data (DefiLlama)'!$K$10*$C$6</f>
        <v>4.0150582978110219</v>
      </c>
      <c r="G696" s="172">
        <f ca="1">'Data (DefiLlama)'!$H$11*100+_xlfn.NORM.S.INV(RAND())*'Data (DefiLlama)'!$K$11*$C$6</f>
        <v>-0.12927968029108239</v>
      </c>
      <c r="H696" s="172">
        <f ca="1">'Data (DefiLlama)'!$H$12*100+_xlfn.NORM.S.INV(RAND())*'Data (DefiLlama)'!$K$12*$C$6</f>
        <v>4.3321481214282187</v>
      </c>
      <c r="I696" s="175">
        <f ca="1">'Data (DefiLlama)'!$H$13*100+_xlfn.NORM.S.INV(RAND())*'Data (DefiLlama)'!$K$13*$C$6</f>
        <v>4.8774894481016107</v>
      </c>
      <c r="J696" s="172">
        <f ca="1">C696*'Allocation - Base'!$H$6+D696*'Allocation - Base'!$H$7+E696*'Allocation - Base'!$H$8+F696*'Allocation - Base'!$H$9+G696*'Allocation - Base'!$H$10+H696*'Allocation - Base'!$H$11+I696*'Allocation - Base'!$H$12</f>
        <v>4.1363483267207064</v>
      </c>
      <c r="K696" s="172">
        <f t="shared" ca="1" si="31"/>
        <v>0</v>
      </c>
      <c r="L696" s="172">
        <f t="shared" ca="1" si="32"/>
        <v>4.0363483267207068</v>
      </c>
      <c r="M696" s="172">
        <f t="shared" ca="1" si="33"/>
        <v>4.0363483267207068</v>
      </c>
      <c r="N696" s="172"/>
    </row>
    <row r="697" spans="2:14" x14ac:dyDescent="0.25">
      <c r="B697" s="164">
        <v>665</v>
      </c>
      <c r="C697" s="172">
        <f ca="1">'Data (DefiLlama)'!$H$7*100+_xlfn.NORM.S.INV(RAND())*'Data (DefiLlama)'!$K$7*$C$6</f>
        <v>4.2165413804262313</v>
      </c>
      <c r="D697" s="172">
        <f ca="1">'Data (DefiLlama)'!$H$8*100+_xlfn.NORM.S.INV(RAND())*'Data (DefiLlama)'!$K$8*$C$6</f>
        <v>4.585710813050599</v>
      </c>
      <c r="E697" s="172">
        <f ca="1">'Data (DefiLlama)'!$H$9*100+_xlfn.NORM.S.INV(RAND())*'Data (DefiLlama)'!$K$9*$C$6</f>
        <v>3.9431145745226721</v>
      </c>
      <c r="F697" s="172">
        <f ca="1">'Data (DefiLlama)'!$H$10*100+_xlfn.NORM.S.INV(RAND())*'Data (DefiLlama)'!$K$10*$C$6</f>
        <v>2.632537810628568</v>
      </c>
      <c r="G697" s="172">
        <f ca="1">'Data (DefiLlama)'!$H$11*100+_xlfn.NORM.S.INV(RAND())*'Data (DefiLlama)'!$K$11*$C$6</f>
        <v>0.31382298753757387</v>
      </c>
      <c r="H697" s="172">
        <f ca="1">'Data (DefiLlama)'!$H$12*100+_xlfn.NORM.S.INV(RAND())*'Data (DefiLlama)'!$K$12*$C$6</f>
        <v>4.6821945056137579</v>
      </c>
      <c r="I697" s="175">
        <f ca="1">'Data (DefiLlama)'!$H$13*100+_xlfn.NORM.S.INV(RAND())*'Data (DefiLlama)'!$K$13*$C$6</f>
        <v>6.0918315609566491</v>
      </c>
      <c r="J697" s="172">
        <f ca="1">C697*'Allocation - Base'!$H$6+D697*'Allocation - Base'!$H$7+E697*'Allocation - Base'!$H$8+F697*'Allocation - Base'!$H$9+G697*'Allocation - Base'!$H$10+H697*'Allocation - Base'!$H$11+I697*'Allocation - Base'!$H$12</f>
        <v>4.1151890862401297</v>
      </c>
      <c r="K697" s="172">
        <f t="shared" ca="1" si="31"/>
        <v>0</v>
      </c>
      <c r="L697" s="172">
        <f t="shared" ca="1" si="32"/>
        <v>4.01518908624013</v>
      </c>
      <c r="M697" s="172">
        <f t="shared" ca="1" si="33"/>
        <v>4.01518908624013</v>
      </c>
      <c r="N697" s="172"/>
    </row>
    <row r="698" spans="2:14" x14ac:dyDescent="0.25">
      <c r="B698" s="164">
        <v>666</v>
      </c>
      <c r="C698" s="172">
        <f ca="1">'Data (DefiLlama)'!$H$7*100+_xlfn.NORM.S.INV(RAND())*'Data (DefiLlama)'!$K$7*$C$6</f>
        <v>4.102110598157644</v>
      </c>
      <c r="D698" s="172">
        <f ca="1">'Data (DefiLlama)'!$H$8*100+_xlfn.NORM.S.INV(RAND())*'Data (DefiLlama)'!$K$8*$C$6</f>
        <v>5.6829821324772212</v>
      </c>
      <c r="E698" s="172">
        <f ca="1">'Data (DefiLlama)'!$H$9*100+_xlfn.NORM.S.INV(RAND())*'Data (DefiLlama)'!$K$9*$C$6</f>
        <v>4.0935822305009424</v>
      </c>
      <c r="F698" s="172">
        <f ca="1">'Data (DefiLlama)'!$H$10*100+_xlfn.NORM.S.INV(RAND())*'Data (DefiLlama)'!$K$10*$C$6</f>
        <v>2.4075021734978512</v>
      </c>
      <c r="G698" s="172">
        <f ca="1">'Data (DefiLlama)'!$H$11*100+_xlfn.NORM.S.INV(RAND())*'Data (DefiLlama)'!$K$11*$C$6</f>
        <v>-0.55038258354889369</v>
      </c>
      <c r="H698" s="172">
        <f ca="1">'Data (DefiLlama)'!$H$12*100+_xlfn.NORM.S.INV(RAND())*'Data (DefiLlama)'!$K$12*$C$6</f>
        <v>4.9490594452802572</v>
      </c>
      <c r="I698" s="175">
        <f ca="1">'Data (DefiLlama)'!$H$13*100+_xlfn.NORM.S.INV(RAND())*'Data (DefiLlama)'!$K$13*$C$6</f>
        <v>6.9674711717567721</v>
      </c>
      <c r="J698" s="172">
        <f ca="1">C698*'Allocation - Base'!$H$6+D698*'Allocation - Base'!$H$7+E698*'Allocation - Base'!$H$8+F698*'Allocation - Base'!$H$9+G698*'Allocation - Base'!$H$10+H698*'Allocation - Base'!$H$11+I698*'Allocation - Base'!$H$12</f>
        <v>4.389614057806428</v>
      </c>
      <c r="K698" s="172">
        <f t="shared" ca="1" si="31"/>
        <v>0</v>
      </c>
      <c r="L698" s="172">
        <f t="shared" ca="1" si="32"/>
        <v>4.2896140578064283</v>
      </c>
      <c r="M698" s="172">
        <f t="shared" ca="1" si="33"/>
        <v>4.2896140578064283</v>
      </c>
      <c r="N698" s="172"/>
    </row>
    <row r="699" spans="2:14" x14ac:dyDescent="0.25">
      <c r="B699" s="164">
        <v>667</v>
      </c>
      <c r="C699" s="172">
        <f ca="1">'Data (DefiLlama)'!$H$7*100+_xlfn.NORM.S.INV(RAND())*'Data (DefiLlama)'!$K$7*$C$6</f>
        <v>4.3809057707632579</v>
      </c>
      <c r="D699" s="172">
        <f ca="1">'Data (DefiLlama)'!$H$8*100+_xlfn.NORM.S.INV(RAND())*'Data (DefiLlama)'!$K$8*$C$6</f>
        <v>5.5320892899214122</v>
      </c>
      <c r="E699" s="172">
        <f ca="1">'Data (DefiLlama)'!$H$9*100+_xlfn.NORM.S.INV(RAND())*'Data (DefiLlama)'!$K$9*$C$6</f>
        <v>4.077863722443392</v>
      </c>
      <c r="F699" s="172">
        <f ca="1">'Data (DefiLlama)'!$H$10*100+_xlfn.NORM.S.INV(RAND())*'Data (DefiLlama)'!$K$10*$C$6</f>
        <v>3.3886604570732706</v>
      </c>
      <c r="G699" s="172">
        <f ca="1">'Data (DefiLlama)'!$H$11*100+_xlfn.NORM.S.INV(RAND())*'Data (DefiLlama)'!$K$11*$C$6</f>
        <v>9.9505540262986539E-2</v>
      </c>
      <c r="H699" s="172">
        <f ca="1">'Data (DefiLlama)'!$H$12*100+_xlfn.NORM.S.INV(RAND())*'Data (DefiLlama)'!$K$12*$C$6</f>
        <v>4.4201275261967838</v>
      </c>
      <c r="I699" s="175">
        <f ca="1">'Data (DefiLlama)'!$H$13*100+_xlfn.NORM.S.INV(RAND())*'Data (DefiLlama)'!$K$13*$C$6</f>
        <v>4.1356548727053681</v>
      </c>
      <c r="J699" s="172">
        <f ca="1">C699*'Allocation - Base'!$H$6+D699*'Allocation - Base'!$H$7+E699*'Allocation - Base'!$H$8+F699*'Allocation - Base'!$H$9+G699*'Allocation - Base'!$H$10+H699*'Allocation - Base'!$H$11+I699*'Allocation - Base'!$H$12</f>
        <v>4.3847543902628452</v>
      </c>
      <c r="K699" s="172">
        <f t="shared" ca="1" si="31"/>
        <v>0</v>
      </c>
      <c r="L699" s="172">
        <f t="shared" ca="1" si="32"/>
        <v>4.2847543902628455</v>
      </c>
      <c r="M699" s="172">
        <f t="shared" ca="1" si="33"/>
        <v>4.2847543902628455</v>
      </c>
      <c r="N699" s="172"/>
    </row>
    <row r="700" spans="2:14" x14ac:dyDescent="0.25">
      <c r="B700" s="164">
        <v>668</v>
      </c>
      <c r="C700" s="172">
        <f ca="1">'Data (DefiLlama)'!$H$7*100+_xlfn.NORM.S.INV(RAND())*'Data (DefiLlama)'!$K$7*$C$6</f>
        <v>4.3456672706632862</v>
      </c>
      <c r="D700" s="172">
        <f ca="1">'Data (DefiLlama)'!$H$8*100+_xlfn.NORM.S.INV(RAND())*'Data (DefiLlama)'!$K$8*$C$6</f>
        <v>6.0643580860457549</v>
      </c>
      <c r="E700" s="172">
        <f ca="1">'Data (DefiLlama)'!$H$9*100+_xlfn.NORM.S.INV(RAND())*'Data (DefiLlama)'!$K$9*$C$6</f>
        <v>4.588423266487796</v>
      </c>
      <c r="F700" s="172">
        <f ca="1">'Data (DefiLlama)'!$H$10*100+_xlfn.NORM.S.INV(RAND())*'Data (DefiLlama)'!$K$10*$C$6</f>
        <v>3.2027865310242936</v>
      </c>
      <c r="G700" s="172">
        <f ca="1">'Data (DefiLlama)'!$H$11*100+_xlfn.NORM.S.INV(RAND())*'Data (DefiLlama)'!$K$11*$C$6</f>
        <v>0.2199958486531301</v>
      </c>
      <c r="H700" s="172">
        <f ca="1">'Data (DefiLlama)'!$H$12*100+_xlfn.NORM.S.INV(RAND())*'Data (DefiLlama)'!$K$12*$C$6</f>
        <v>4.9738756218380598</v>
      </c>
      <c r="I700" s="175">
        <f ca="1">'Data (DefiLlama)'!$H$13*100+_xlfn.NORM.S.INV(RAND())*'Data (DefiLlama)'!$K$13*$C$6</f>
        <v>5.7044668930239846</v>
      </c>
      <c r="J700" s="172">
        <f ca="1">C700*'Allocation - Base'!$H$6+D700*'Allocation - Base'!$H$7+E700*'Allocation - Base'!$H$8+F700*'Allocation - Base'!$H$9+G700*'Allocation - Base'!$H$10+H700*'Allocation - Base'!$H$11+I700*'Allocation - Base'!$H$12</f>
        <v>4.7239766550407385</v>
      </c>
      <c r="K700" s="172">
        <f t="shared" ca="1" si="31"/>
        <v>0</v>
      </c>
      <c r="L700" s="172">
        <f t="shared" ca="1" si="32"/>
        <v>4.6239766550407388</v>
      </c>
      <c r="M700" s="172">
        <f t="shared" ca="1" si="33"/>
        <v>4.6239766550407388</v>
      </c>
      <c r="N700" s="172"/>
    </row>
    <row r="701" spans="2:14" x14ac:dyDescent="0.25">
      <c r="B701" s="164">
        <v>669</v>
      </c>
      <c r="C701" s="172">
        <f ca="1">'Data (DefiLlama)'!$H$7*100+_xlfn.NORM.S.INV(RAND())*'Data (DefiLlama)'!$K$7*$C$6</f>
        <v>4.1122855350540206</v>
      </c>
      <c r="D701" s="172">
        <f ca="1">'Data (DefiLlama)'!$H$8*100+_xlfn.NORM.S.INV(RAND())*'Data (DefiLlama)'!$K$8*$C$6</f>
        <v>4.9611405541049685</v>
      </c>
      <c r="E701" s="172">
        <f ca="1">'Data (DefiLlama)'!$H$9*100+_xlfn.NORM.S.INV(RAND())*'Data (DefiLlama)'!$K$9*$C$6</f>
        <v>4.1286970916137049</v>
      </c>
      <c r="F701" s="172">
        <f ca="1">'Data (DefiLlama)'!$H$10*100+_xlfn.NORM.S.INV(RAND())*'Data (DefiLlama)'!$K$10*$C$6</f>
        <v>3.1170095382125851</v>
      </c>
      <c r="G701" s="172">
        <f ca="1">'Data (DefiLlama)'!$H$11*100+_xlfn.NORM.S.INV(RAND())*'Data (DefiLlama)'!$K$11*$C$6</f>
        <v>0.31493337546065725</v>
      </c>
      <c r="H701" s="172">
        <f ca="1">'Data (DefiLlama)'!$H$12*100+_xlfn.NORM.S.INV(RAND())*'Data (DefiLlama)'!$K$12*$C$6</f>
        <v>5.4155833685504682</v>
      </c>
      <c r="I701" s="175">
        <f ca="1">'Data (DefiLlama)'!$H$13*100+_xlfn.NORM.S.INV(RAND())*'Data (DefiLlama)'!$K$13*$C$6</f>
        <v>5.7723723075982205</v>
      </c>
      <c r="J701" s="172">
        <f ca="1">C701*'Allocation - Base'!$H$6+D701*'Allocation - Base'!$H$7+E701*'Allocation - Base'!$H$8+F701*'Allocation - Base'!$H$9+G701*'Allocation - Base'!$H$10+H701*'Allocation - Base'!$H$11+I701*'Allocation - Base'!$H$12</f>
        <v>4.3342292460014775</v>
      </c>
      <c r="K701" s="172">
        <f t="shared" ca="1" si="31"/>
        <v>0</v>
      </c>
      <c r="L701" s="172">
        <f t="shared" ca="1" si="32"/>
        <v>4.2342292460014779</v>
      </c>
      <c r="M701" s="172">
        <f t="shared" ca="1" si="33"/>
        <v>4.2342292460014779</v>
      </c>
      <c r="N701" s="172"/>
    </row>
    <row r="702" spans="2:14" x14ac:dyDescent="0.25">
      <c r="B702" s="164">
        <v>670</v>
      </c>
      <c r="C702" s="172">
        <f ca="1">'Data (DefiLlama)'!$H$7*100+_xlfn.NORM.S.INV(RAND())*'Data (DefiLlama)'!$K$7*$C$6</f>
        <v>4.2601467077038677</v>
      </c>
      <c r="D702" s="172">
        <f ca="1">'Data (DefiLlama)'!$H$8*100+_xlfn.NORM.S.INV(RAND())*'Data (DefiLlama)'!$K$8*$C$6</f>
        <v>5.4393304425494513</v>
      </c>
      <c r="E702" s="172">
        <f ca="1">'Data (DefiLlama)'!$H$9*100+_xlfn.NORM.S.INV(RAND())*'Data (DefiLlama)'!$K$9*$C$6</f>
        <v>4.3086057665365418</v>
      </c>
      <c r="F702" s="172">
        <f ca="1">'Data (DefiLlama)'!$H$10*100+_xlfn.NORM.S.INV(RAND())*'Data (DefiLlama)'!$K$10*$C$6</f>
        <v>3.3227125795303256</v>
      </c>
      <c r="G702" s="172">
        <f ca="1">'Data (DefiLlama)'!$H$11*100+_xlfn.NORM.S.INV(RAND())*'Data (DefiLlama)'!$K$11*$C$6</f>
        <v>0.20400487119083918</v>
      </c>
      <c r="H702" s="172">
        <f ca="1">'Data (DefiLlama)'!$H$12*100+_xlfn.NORM.S.INV(RAND())*'Data (DefiLlama)'!$K$12*$C$6</f>
        <v>5.34992617239116</v>
      </c>
      <c r="I702" s="175">
        <f ca="1">'Data (DefiLlama)'!$H$13*100+_xlfn.NORM.S.INV(RAND())*'Data (DefiLlama)'!$K$13*$C$6</f>
        <v>5.6975353584591115</v>
      </c>
      <c r="J702" s="172">
        <f ca="1">C702*'Allocation - Base'!$H$6+D702*'Allocation - Base'!$H$7+E702*'Allocation - Base'!$H$8+F702*'Allocation - Base'!$H$9+G702*'Allocation - Base'!$H$10+H702*'Allocation - Base'!$H$11+I702*'Allocation - Base'!$H$12</f>
        <v>4.5277172340008747</v>
      </c>
      <c r="K702" s="172">
        <f t="shared" ca="1" si="31"/>
        <v>0</v>
      </c>
      <c r="L702" s="172">
        <f t="shared" ca="1" si="32"/>
        <v>4.427717234000875</v>
      </c>
      <c r="M702" s="172">
        <f t="shared" ca="1" si="33"/>
        <v>4.427717234000875</v>
      </c>
      <c r="N702" s="172"/>
    </row>
    <row r="703" spans="2:14" x14ac:dyDescent="0.25">
      <c r="B703" s="164">
        <v>671</v>
      </c>
      <c r="C703" s="172">
        <f ca="1">'Data (DefiLlama)'!$H$7*100+_xlfn.NORM.S.INV(RAND())*'Data (DefiLlama)'!$K$7*$C$6</f>
        <v>4.1979060258725278</v>
      </c>
      <c r="D703" s="172">
        <f ca="1">'Data (DefiLlama)'!$H$8*100+_xlfn.NORM.S.INV(RAND())*'Data (DefiLlama)'!$K$8*$C$6</f>
        <v>3.6793254070219676</v>
      </c>
      <c r="E703" s="172">
        <f ca="1">'Data (DefiLlama)'!$H$9*100+_xlfn.NORM.S.INV(RAND())*'Data (DefiLlama)'!$K$9*$C$6</f>
        <v>4.7946774582172651</v>
      </c>
      <c r="F703" s="172">
        <f ca="1">'Data (DefiLlama)'!$H$10*100+_xlfn.NORM.S.INV(RAND())*'Data (DefiLlama)'!$K$10*$C$6</f>
        <v>3.0988586812811607</v>
      </c>
      <c r="G703" s="172">
        <f ca="1">'Data (DefiLlama)'!$H$11*100+_xlfn.NORM.S.INV(RAND())*'Data (DefiLlama)'!$K$11*$C$6</f>
        <v>0.35610944670234879</v>
      </c>
      <c r="H703" s="172">
        <f ca="1">'Data (DefiLlama)'!$H$12*100+_xlfn.NORM.S.INV(RAND())*'Data (DefiLlama)'!$K$12*$C$6</f>
        <v>5.1094486627744358</v>
      </c>
      <c r="I703" s="175">
        <f ca="1">'Data (DefiLlama)'!$H$13*100+_xlfn.NORM.S.INV(RAND())*'Data (DefiLlama)'!$K$13*$C$6</f>
        <v>4.9450525889234349</v>
      </c>
      <c r="J703" s="172">
        <f ca="1">C703*'Allocation - Base'!$H$6+D703*'Allocation - Base'!$H$7+E703*'Allocation - Base'!$H$8+F703*'Allocation - Base'!$H$9+G703*'Allocation - Base'!$H$10+H703*'Allocation - Base'!$H$11+I703*'Allocation - Base'!$H$12</f>
        <v>4.1620952958228496</v>
      </c>
      <c r="K703" s="172">
        <f t="shared" ca="1" si="31"/>
        <v>0</v>
      </c>
      <c r="L703" s="172">
        <f t="shared" ca="1" si="32"/>
        <v>4.06209529582285</v>
      </c>
      <c r="M703" s="172">
        <f t="shared" ca="1" si="33"/>
        <v>4.06209529582285</v>
      </c>
      <c r="N703" s="172"/>
    </row>
    <row r="704" spans="2:14" x14ac:dyDescent="0.25">
      <c r="B704" s="164">
        <v>672</v>
      </c>
      <c r="C704" s="172">
        <f ca="1">'Data (DefiLlama)'!$H$7*100+_xlfn.NORM.S.INV(RAND())*'Data (DefiLlama)'!$K$7*$C$6</f>
        <v>4.4596636274052317</v>
      </c>
      <c r="D704" s="172">
        <f ca="1">'Data (DefiLlama)'!$H$8*100+_xlfn.NORM.S.INV(RAND())*'Data (DefiLlama)'!$K$8*$C$6</f>
        <v>4.7742915467438252</v>
      </c>
      <c r="E704" s="172">
        <f ca="1">'Data (DefiLlama)'!$H$9*100+_xlfn.NORM.S.INV(RAND())*'Data (DefiLlama)'!$K$9*$C$6</f>
        <v>4.0425219451750758</v>
      </c>
      <c r="F704" s="172">
        <f ca="1">'Data (DefiLlama)'!$H$10*100+_xlfn.NORM.S.INV(RAND())*'Data (DefiLlama)'!$K$10*$C$6</f>
        <v>4.2817976554190711</v>
      </c>
      <c r="G704" s="172">
        <f ca="1">'Data (DefiLlama)'!$H$11*100+_xlfn.NORM.S.INV(RAND())*'Data (DefiLlama)'!$K$11*$C$6</f>
        <v>-0.51524747663669279</v>
      </c>
      <c r="H704" s="172">
        <f ca="1">'Data (DefiLlama)'!$H$12*100+_xlfn.NORM.S.INV(RAND())*'Data (DefiLlama)'!$K$12*$C$6</f>
        <v>4.5792811781779008</v>
      </c>
      <c r="I704" s="175">
        <f ca="1">'Data (DefiLlama)'!$H$13*100+_xlfn.NORM.S.INV(RAND())*'Data (DefiLlama)'!$K$13*$C$6</f>
        <v>3.2440079246611826</v>
      </c>
      <c r="J704" s="172">
        <f ca="1">C704*'Allocation - Base'!$H$6+D704*'Allocation - Base'!$H$7+E704*'Allocation - Base'!$H$8+F704*'Allocation - Base'!$H$9+G704*'Allocation - Base'!$H$10+H704*'Allocation - Base'!$H$11+I704*'Allocation - Base'!$H$12</f>
        <v>4.2032322640961457</v>
      </c>
      <c r="K704" s="172">
        <f t="shared" ca="1" si="31"/>
        <v>0</v>
      </c>
      <c r="L704" s="172">
        <f t="shared" ca="1" si="32"/>
        <v>4.1032322640961461</v>
      </c>
      <c r="M704" s="172">
        <f t="shared" ca="1" si="33"/>
        <v>4.1032322640961461</v>
      </c>
      <c r="N704" s="172"/>
    </row>
    <row r="705" spans="2:14" x14ac:dyDescent="0.25">
      <c r="B705" s="164">
        <v>673</v>
      </c>
      <c r="C705" s="172">
        <f ca="1">'Data (DefiLlama)'!$H$7*100+_xlfn.NORM.S.INV(RAND())*'Data (DefiLlama)'!$K$7*$C$6</f>
        <v>4.6856174233121575</v>
      </c>
      <c r="D705" s="172">
        <f ca="1">'Data (DefiLlama)'!$H$8*100+_xlfn.NORM.S.INV(RAND())*'Data (DefiLlama)'!$K$8*$C$6</f>
        <v>5.3666479101879725</v>
      </c>
      <c r="E705" s="172">
        <f ca="1">'Data (DefiLlama)'!$H$9*100+_xlfn.NORM.S.INV(RAND())*'Data (DefiLlama)'!$K$9*$C$6</f>
        <v>4.4582126612124764</v>
      </c>
      <c r="F705" s="172">
        <f ca="1">'Data (DefiLlama)'!$H$10*100+_xlfn.NORM.S.INV(RAND())*'Data (DefiLlama)'!$K$10*$C$6</f>
        <v>2.772911066920396</v>
      </c>
      <c r="G705" s="172">
        <f ca="1">'Data (DefiLlama)'!$H$11*100+_xlfn.NORM.S.INV(RAND())*'Data (DefiLlama)'!$K$11*$C$6</f>
        <v>0.58281523643825195</v>
      </c>
      <c r="H705" s="172">
        <f ca="1">'Data (DefiLlama)'!$H$12*100+_xlfn.NORM.S.INV(RAND())*'Data (DefiLlama)'!$K$12*$C$6</f>
        <v>4.4478811162380234</v>
      </c>
      <c r="I705" s="175">
        <f ca="1">'Data (DefiLlama)'!$H$13*100+_xlfn.NORM.S.INV(RAND())*'Data (DefiLlama)'!$K$13*$C$6</f>
        <v>4.9633225271297485</v>
      </c>
      <c r="J705" s="172">
        <f ca="1">C705*'Allocation - Base'!$H$6+D705*'Allocation - Base'!$H$7+E705*'Allocation - Base'!$H$8+F705*'Allocation - Base'!$H$9+G705*'Allocation - Base'!$H$10+H705*'Allocation - Base'!$H$11+I705*'Allocation - Base'!$H$12</f>
        <v>4.5582232991013756</v>
      </c>
      <c r="K705" s="172">
        <f t="shared" ca="1" si="31"/>
        <v>2.1801120221199253</v>
      </c>
      <c r="L705" s="172">
        <f t="shared" ca="1" si="32"/>
        <v>2.2781112769814507</v>
      </c>
      <c r="M705" s="172">
        <f t="shared" ca="1" si="33"/>
        <v>4.4582232991013759</v>
      </c>
      <c r="N705" s="172"/>
    </row>
    <row r="706" spans="2:14" x14ac:dyDescent="0.25">
      <c r="B706" s="164">
        <v>674</v>
      </c>
      <c r="C706" s="172">
        <f ca="1">'Data (DefiLlama)'!$H$7*100+_xlfn.NORM.S.INV(RAND())*'Data (DefiLlama)'!$K$7*$C$6</f>
        <v>4.4618736017838838</v>
      </c>
      <c r="D706" s="172">
        <f ca="1">'Data (DefiLlama)'!$H$8*100+_xlfn.NORM.S.INV(RAND())*'Data (DefiLlama)'!$K$8*$C$6</f>
        <v>5.3446110059034</v>
      </c>
      <c r="E706" s="172">
        <f ca="1">'Data (DefiLlama)'!$H$9*100+_xlfn.NORM.S.INV(RAND())*'Data (DefiLlama)'!$K$9*$C$6</f>
        <v>4.6779680680911131</v>
      </c>
      <c r="F706" s="172">
        <f ca="1">'Data (DefiLlama)'!$H$10*100+_xlfn.NORM.S.INV(RAND())*'Data (DefiLlama)'!$K$10*$C$6</f>
        <v>3.6664707142475201</v>
      </c>
      <c r="G706" s="172">
        <f ca="1">'Data (DefiLlama)'!$H$11*100+_xlfn.NORM.S.INV(RAND())*'Data (DefiLlama)'!$K$11*$C$6</f>
        <v>0.28118875338512445</v>
      </c>
      <c r="H706" s="172">
        <f ca="1">'Data (DefiLlama)'!$H$12*100+_xlfn.NORM.S.INV(RAND())*'Data (DefiLlama)'!$K$12*$C$6</f>
        <v>4.2211134952893001</v>
      </c>
      <c r="I706" s="175">
        <f ca="1">'Data (DefiLlama)'!$H$13*100+_xlfn.NORM.S.INV(RAND())*'Data (DefiLlama)'!$K$13*$C$6</f>
        <v>3.0469847447509708</v>
      </c>
      <c r="J706" s="172">
        <f ca="1">C706*'Allocation - Base'!$H$6+D706*'Allocation - Base'!$H$7+E706*'Allocation - Base'!$H$8+F706*'Allocation - Base'!$H$9+G706*'Allocation - Base'!$H$10+H706*'Allocation - Base'!$H$11+I706*'Allocation - Base'!$H$12</f>
        <v>4.4914333109964444</v>
      </c>
      <c r="K706" s="172">
        <f t="shared" ca="1" si="31"/>
        <v>0</v>
      </c>
      <c r="L706" s="172">
        <f t="shared" ca="1" si="32"/>
        <v>4.3914333109964447</v>
      </c>
      <c r="M706" s="172">
        <f t="shared" ca="1" si="33"/>
        <v>4.3914333109964447</v>
      </c>
      <c r="N706" s="172"/>
    </row>
    <row r="707" spans="2:14" x14ac:dyDescent="0.25">
      <c r="B707" s="164">
        <v>675</v>
      </c>
      <c r="C707" s="172">
        <f ca="1">'Data (DefiLlama)'!$H$7*100+_xlfn.NORM.S.INV(RAND())*'Data (DefiLlama)'!$K$7*$C$6</f>
        <v>4.2447459469529498</v>
      </c>
      <c r="D707" s="172">
        <f ca="1">'Data (DefiLlama)'!$H$8*100+_xlfn.NORM.S.INV(RAND())*'Data (DefiLlama)'!$K$8*$C$6</f>
        <v>4.7944466450259684</v>
      </c>
      <c r="E707" s="172">
        <f ca="1">'Data (DefiLlama)'!$H$9*100+_xlfn.NORM.S.INV(RAND())*'Data (DefiLlama)'!$K$9*$C$6</f>
        <v>4.5361694100748062</v>
      </c>
      <c r="F707" s="172">
        <f ca="1">'Data (DefiLlama)'!$H$10*100+_xlfn.NORM.S.INV(RAND())*'Data (DefiLlama)'!$K$10*$C$6</f>
        <v>2.9476030730630169</v>
      </c>
      <c r="G707" s="172">
        <f ca="1">'Data (DefiLlama)'!$H$11*100+_xlfn.NORM.S.INV(RAND())*'Data (DefiLlama)'!$K$11*$C$6</f>
        <v>0.30334345793786105</v>
      </c>
      <c r="H707" s="172">
        <f ca="1">'Data (DefiLlama)'!$H$12*100+_xlfn.NORM.S.INV(RAND())*'Data (DefiLlama)'!$K$12*$C$6</f>
        <v>4.1470798730214717</v>
      </c>
      <c r="I707" s="175">
        <f ca="1">'Data (DefiLlama)'!$H$13*100+_xlfn.NORM.S.INV(RAND())*'Data (DefiLlama)'!$K$13*$C$6</f>
        <v>3.8291485834592054</v>
      </c>
      <c r="J707" s="172">
        <f ca="1">C707*'Allocation - Base'!$H$6+D707*'Allocation - Base'!$H$7+E707*'Allocation - Base'!$H$8+F707*'Allocation - Base'!$H$9+G707*'Allocation - Base'!$H$10+H707*'Allocation - Base'!$H$11+I707*'Allocation - Base'!$H$12</f>
        <v>4.2433069517111921</v>
      </c>
      <c r="K707" s="172">
        <f t="shared" ca="1" si="31"/>
        <v>0</v>
      </c>
      <c r="L707" s="172">
        <f t="shared" ca="1" si="32"/>
        <v>4.1433069517111925</v>
      </c>
      <c r="M707" s="172">
        <f t="shared" ca="1" si="33"/>
        <v>4.1433069517111925</v>
      </c>
      <c r="N707" s="172"/>
    </row>
    <row r="708" spans="2:14" x14ac:dyDescent="0.25">
      <c r="B708" s="164">
        <v>676</v>
      </c>
      <c r="C708" s="172">
        <f ca="1">'Data (DefiLlama)'!$H$7*100+_xlfn.NORM.S.INV(RAND())*'Data (DefiLlama)'!$K$7*$C$6</f>
        <v>4.5822181822010055</v>
      </c>
      <c r="D708" s="172">
        <f ca="1">'Data (DefiLlama)'!$H$8*100+_xlfn.NORM.S.INV(RAND())*'Data (DefiLlama)'!$K$8*$C$6</f>
        <v>5.7538600257814796</v>
      </c>
      <c r="E708" s="172">
        <f ca="1">'Data (DefiLlama)'!$H$9*100+_xlfn.NORM.S.INV(RAND())*'Data (DefiLlama)'!$K$9*$C$6</f>
        <v>3.6914652809267343</v>
      </c>
      <c r="F708" s="172">
        <f ca="1">'Data (DefiLlama)'!$H$10*100+_xlfn.NORM.S.INV(RAND())*'Data (DefiLlama)'!$K$10*$C$6</f>
        <v>3.5038157357302029</v>
      </c>
      <c r="G708" s="172">
        <f ca="1">'Data (DefiLlama)'!$H$11*100+_xlfn.NORM.S.INV(RAND())*'Data (DefiLlama)'!$K$11*$C$6</f>
        <v>-0.2650333146156833</v>
      </c>
      <c r="H708" s="172">
        <f ca="1">'Data (DefiLlama)'!$H$12*100+_xlfn.NORM.S.INV(RAND())*'Data (DefiLlama)'!$K$12*$C$6</f>
        <v>4.0156078083314117</v>
      </c>
      <c r="I708" s="175">
        <f ca="1">'Data (DefiLlama)'!$H$13*100+_xlfn.NORM.S.INV(RAND())*'Data (DefiLlama)'!$K$13*$C$6</f>
        <v>5.1518377453821316</v>
      </c>
      <c r="J708" s="172">
        <f ca="1">C708*'Allocation - Base'!$H$6+D708*'Allocation - Base'!$H$7+E708*'Allocation - Base'!$H$8+F708*'Allocation - Base'!$H$9+G708*'Allocation - Base'!$H$10+H708*'Allocation - Base'!$H$11+I708*'Allocation - Base'!$H$12</f>
        <v>4.3250862868562825</v>
      </c>
      <c r="K708" s="172">
        <f t="shared" ca="1" si="31"/>
        <v>0</v>
      </c>
      <c r="L708" s="172">
        <f t="shared" ca="1" si="32"/>
        <v>4.2250862868562828</v>
      </c>
      <c r="M708" s="172">
        <f t="shared" ca="1" si="33"/>
        <v>4.2250862868562828</v>
      </c>
      <c r="N708" s="172"/>
    </row>
    <row r="709" spans="2:14" x14ac:dyDescent="0.25">
      <c r="B709" s="164">
        <v>677</v>
      </c>
      <c r="C709" s="172">
        <f ca="1">'Data (DefiLlama)'!$H$7*100+_xlfn.NORM.S.INV(RAND())*'Data (DefiLlama)'!$K$7*$C$6</f>
        <v>4.0539690478554293</v>
      </c>
      <c r="D709" s="172">
        <f ca="1">'Data (DefiLlama)'!$H$8*100+_xlfn.NORM.S.INV(RAND())*'Data (DefiLlama)'!$K$8*$C$6</f>
        <v>5.4528734673144044</v>
      </c>
      <c r="E709" s="172">
        <f ca="1">'Data (DefiLlama)'!$H$9*100+_xlfn.NORM.S.INV(RAND())*'Data (DefiLlama)'!$K$9*$C$6</f>
        <v>4.4406095623261237</v>
      </c>
      <c r="F709" s="172">
        <f ca="1">'Data (DefiLlama)'!$H$10*100+_xlfn.NORM.S.INV(RAND())*'Data (DefiLlama)'!$K$10*$C$6</f>
        <v>3.4886299558241145</v>
      </c>
      <c r="G709" s="172">
        <f ca="1">'Data (DefiLlama)'!$H$11*100+_xlfn.NORM.S.INV(RAND())*'Data (DefiLlama)'!$K$11*$C$6</f>
        <v>-0.16316050914982488</v>
      </c>
      <c r="H709" s="172">
        <f ca="1">'Data (DefiLlama)'!$H$12*100+_xlfn.NORM.S.INV(RAND())*'Data (DefiLlama)'!$K$12*$C$6</f>
        <v>5.0148713344197642</v>
      </c>
      <c r="I709" s="175">
        <f ca="1">'Data (DefiLlama)'!$H$13*100+_xlfn.NORM.S.INV(RAND())*'Data (DefiLlama)'!$K$13*$C$6</f>
        <v>4.2989983097757563</v>
      </c>
      <c r="J709" s="172">
        <f ca="1">C709*'Allocation - Base'!$H$6+D709*'Allocation - Base'!$H$7+E709*'Allocation - Base'!$H$8+F709*'Allocation - Base'!$H$9+G709*'Allocation - Base'!$H$10+H709*'Allocation - Base'!$H$11+I709*'Allocation - Base'!$H$12</f>
        <v>4.4336341464722349</v>
      </c>
      <c r="K709" s="172">
        <f t="shared" ca="1" si="31"/>
        <v>0</v>
      </c>
      <c r="L709" s="172">
        <f t="shared" ca="1" si="32"/>
        <v>4.3336341464722352</v>
      </c>
      <c r="M709" s="172">
        <f t="shared" ca="1" si="33"/>
        <v>4.3336341464722352</v>
      </c>
      <c r="N709" s="172"/>
    </row>
    <row r="710" spans="2:14" x14ac:dyDescent="0.25">
      <c r="B710" s="164">
        <v>678</v>
      </c>
      <c r="C710" s="172">
        <f ca="1">'Data (DefiLlama)'!$H$7*100+_xlfn.NORM.S.INV(RAND())*'Data (DefiLlama)'!$K$7*$C$6</f>
        <v>4.290458438854162</v>
      </c>
      <c r="D710" s="172">
        <f ca="1">'Data (DefiLlama)'!$H$8*100+_xlfn.NORM.S.INV(RAND())*'Data (DefiLlama)'!$K$8*$C$6</f>
        <v>4.3795214778040661</v>
      </c>
      <c r="E710" s="172">
        <f ca="1">'Data (DefiLlama)'!$H$9*100+_xlfn.NORM.S.INV(RAND())*'Data (DefiLlama)'!$K$9*$C$6</f>
        <v>3.4390843754699421</v>
      </c>
      <c r="F710" s="172">
        <f ca="1">'Data (DefiLlama)'!$H$10*100+_xlfn.NORM.S.INV(RAND())*'Data (DefiLlama)'!$K$10*$C$6</f>
        <v>3.3660363851746009</v>
      </c>
      <c r="G710" s="172">
        <f ca="1">'Data (DefiLlama)'!$H$11*100+_xlfn.NORM.S.INV(RAND())*'Data (DefiLlama)'!$K$11*$C$6</f>
        <v>0.1043059887565819</v>
      </c>
      <c r="H710" s="172">
        <f ca="1">'Data (DefiLlama)'!$H$12*100+_xlfn.NORM.S.INV(RAND())*'Data (DefiLlama)'!$K$12*$C$6</f>
        <v>5.2073714829676723</v>
      </c>
      <c r="I710" s="175">
        <f ca="1">'Data (DefiLlama)'!$H$13*100+_xlfn.NORM.S.INV(RAND())*'Data (DefiLlama)'!$K$13*$C$6</f>
        <v>6.589450607203216</v>
      </c>
      <c r="J710" s="172">
        <f ca="1">C710*'Allocation - Base'!$H$6+D710*'Allocation - Base'!$H$7+E710*'Allocation - Base'!$H$8+F710*'Allocation - Base'!$H$9+G710*'Allocation - Base'!$H$10+H710*'Allocation - Base'!$H$11+I710*'Allocation - Base'!$H$12</f>
        <v>4.0281100168577302</v>
      </c>
      <c r="K710" s="172">
        <f t="shared" ca="1" si="31"/>
        <v>0</v>
      </c>
      <c r="L710" s="172">
        <f t="shared" ca="1" si="32"/>
        <v>3.9281100168577301</v>
      </c>
      <c r="M710" s="172">
        <f t="shared" ca="1" si="33"/>
        <v>3.9281100168577301</v>
      </c>
      <c r="N710" s="172"/>
    </row>
    <row r="711" spans="2:14" x14ac:dyDescent="0.25">
      <c r="B711" s="164">
        <v>679</v>
      </c>
      <c r="C711" s="172">
        <f ca="1">'Data (DefiLlama)'!$H$7*100+_xlfn.NORM.S.INV(RAND())*'Data (DefiLlama)'!$K$7*$C$6</f>
        <v>4.056092535079622</v>
      </c>
      <c r="D711" s="172">
        <f ca="1">'Data (DefiLlama)'!$H$8*100+_xlfn.NORM.S.INV(RAND())*'Data (DefiLlama)'!$K$8*$C$6</f>
        <v>5.7727324639748163</v>
      </c>
      <c r="E711" s="172">
        <f ca="1">'Data (DefiLlama)'!$H$9*100+_xlfn.NORM.S.INV(RAND())*'Data (DefiLlama)'!$K$9*$C$6</f>
        <v>4.3561860930200096</v>
      </c>
      <c r="F711" s="172">
        <f ca="1">'Data (DefiLlama)'!$H$10*100+_xlfn.NORM.S.INV(RAND())*'Data (DefiLlama)'!$K$10*$C$6</f>
        <v>4.0222758221727899</v>
      </c>
      <c r="G711" s="172">
        <f ca="1">'Data (DefiLlama)'!$H$11*100+_xlfn.NORM.S.INV(RAND())*'Data (DefiLlama)'!$K$11*$C$6</f>
        <v>6.5717539837293795E-2</v>
      </c>
      <c r="H711" s="172">
        <f ca="1">'Data (DefiLlama)'!$H$12*100+_xlfn.NORM.S.INV(RAND())*'Data (DefiLlama)'!$K$12*$C$6</f>
        <v>5.6244291848976848</v>
      </c>
      <c r="I711" s="175">
        <f ca="1">'Data (DefiLlama)'!$H$13*100+_xlfn.NORM.S.INV(RAND())*'Data (DefiLlama)'!$K$13*$C$6</f>
        <v>5.8104440198949492</v>
      </c>
      <c r="J711" s="172">
        <f ca="1">C711*'Allocation - Base'!$H$6+D711*'Allocation - Base'!$H$7+E711*'Allocation - Base'!$H$8+F711*'Allocation - Base'!$H$9+G711*'Allocation - Base'!$H$10+H711*'Allocation - Base'!$H$11+I711*'Allocation - Base'!$H$12</f>
        <v>4.5960076544991111</v>
      </c>
      <c r="K711" s="172">
        <f t="shared" ca="1" si="31"/>
        <v>0.27474826198062191</v>
      </c>
      <c r="L711" s="172">
        <f t="shared" ca="1" si="32"/>
        <v>4.2212593925184896</v>
      </c>
      <c r="M711" s="172">
        <f t="shared" ca="1" si="33"/>
        <v>4.4960076544991114</v>
      </c>
      <c r="N711" s="172"/>
    </row>
    <row r="712" spans="2:14" x14ac:dyDescent="0.25">
      <c r="B712" s="164">
        <v>680</v>
      </c>
      <c r="C712" s="172">
        <f ca="1">'Data (DefiLlama)'!$H$7*100+_xlfn.NORM.S.INV(RAND())*'Data (DefiLlama)'!$K$7*$C$6</f>
        <v>4.0898607079903382</v>
      </c>
      <c r="D712" s="172">
        <f ca="1">'Data (DefiLlama)'!$H$8*100+_xlfn.NORM.S.INV(RAND())*'Data (DefiLlama)'!$K$8*$C$6</f>
        <v>3.4771393692894907</v>
      </c>
      <c r="E712" s="172">
        <f ca="1">'Data (DefiLlama)'!$H$9*100+_xlfn.NORM.S.INV(RAND())*'Data (DefiLlama)'!$K$9*$C$6</f>
        <v>4.4518646044539025</v>
      </c>
      <c r="F712" s="172">
        <f ca="1">'Data (DefiLlama)'!$H$10*100+_xlfn.NORM.S.INV(RAND())*'Data (DefiLlama)'!$K$10*$C$6</f>
        <v>3.2316728726699115</v>
      </c>
      <c r="G712" s="172">
        <f ca="1">'Data (DefiLlama)'!$H$11*100+_xlfn.NORM.S.INV(RAND())*'Data (DefiLlama)'!$K$11*$C$6</f>
        <v>-0.15531866191913066</v>
      </c>
      <c r="H712" s="172">
        <f ca="1">'Data (DefiLlama)'!$H$12*100+_xlfn.NORM.S.INV(RAND())*'Data (DefiLlama)'!$K$12*$C$6</f>
        <v>4.5813351222758758</v>
      </c>
      <c r="I712" s="175">
        <f ca="1">'Data (DefiLlama)'!$H$13*100+_xlfn.NORM.S.INV(RAND())*'Data (DefiLlama)'!$K$13*$C$6</f>
        <v>4.4556555208205966</v>
      </c>
      <c r="J712" s="172">
        <f ca="1">C712*'Allocation - Base'!$H$6+D712*'Allocation - Base'!$H$7+E712*'Allocation - Base'!$H$8+F712*'Allocation - Base'!$H$9+G712*'Allocation - Base'!$H$10+H712*'Allocation - Base'!$H$11+I712*'Allocation - Base'!$H$12</f>
        <v>3.8886435410783746</v>
      </c>
      <c r="K712" s="172">
        <f t="shared" ca="1" si="31"/>
        <v>0.66475749293757114</v>
      </c>
      <c r="L712" s="172">
        <f t="shared" ca="1" si="32"/>
        <v>3.1238860481408035</v>
      </c>
      <c r="M712" s="172">
        <f t="shared" ca="1" si="33"/>
        <v>3.7886435410783745</v>
      </c>
      <c r="N712" s="172"/>
    </row>
    <row r="713" spans="2:14" x14ac:dyDescent="0.25">
      <c r="B713" s="164">
        <v>681</v>
      </c>
      <c r="C713" s="172">
        <f ca="1">'Data (DefiLlama)'!$H$7*100+_xlfn.NORM.S.INV(RAND())*'Data (DefiLlama)'!$K$7*$C$6</f>
        <v>4.4513355400975128</v>
      </c>
      <c r="D713" s="172">
        <f ca="1">'Data (DefiLlama)'!$H$8*100+_xlfn.NORM.S.INV(RAND())*'Data (DefiLlama)'!$K$8*$C$6</f>
        <v>5.7628468350302446</v>
      </c>
      <c r="E713" s="172">
        <f ca="1">'Data (DefiLlama)'!$H$9*100+_xlfn.NORM.S.INV(RAND())*'Data (DefiLlama)'!$K$9*$C$6</f>
        <v>4.0530858137059127</v>
      </c>
      <c r="F713" s="172">
        <f ca="1">'Data (DefiLlama)'!$H$10*100+_xlfn.NORM.S.INV(RAND())*'Data (DefiLlama)'!$K$10*$C$6</f>
        <v>3.3606472984591211</v>
      </c>
      <c r="G713" s="172">
        <f ca="1">'Data (DefiLlama)'!$H$11*100+_xlfn.NORM.S.INV(RAND())*'Data (DefiLlama)'!$K$11*$C$6</f>
        <v>-3.9353609719122787E-2</v>
      </c>
      <c r="H713" s="172">
        <f ca="1">'Data (DefiLlama)'!$H$12*100+_xlfn.NORM.S.INV(RAND())*'Data (DefiLlama)'!$K$12*$C$6</f>
        <v>4.1188286691342295</v>
      </c>
      <c r="I713" s="175">
        <f ca="1">'Data (DefiLlama)'!$H$13*100+_xlfn.NORM.S.INV(RAND())*'Data (DefiLlama)'!$K$13*$C$6</f>
        <v>6.8138076193849502</v>
      </c>
      <c r="J713" s="172">
        <f ca="1">C713*'Allocation - Base'!$H$6+D713*'Allocation - Base'!$H$7+E713*'Allocation - Base'!$H$8+F713*'Allocation - Base'!$H$9+G713*'Allocation - Base'!$H$10+H713*'Allocation - Base'!$H$11+I713*'Allocation - Base'!$H$12</f>
        <v>4.4052404440974717</v>
      </c>
      <c r="K713" s="172">
        <f t="shared" ca="1" si="31"/>
        <v>0</v>
      </c>
      <c r="L713" s="172">
        <f t="shared" ca="1" si="32"/>
        <v>4.3052404440974721</v>
      </c>
      <c r="M713" s="172">
        <f t="shared" ca="1" si="33"/>
        <v>4.3052404440974721</v>
      </c>
      <c r="N713" s="172"/>
    </row>
    <row r="714" spans="2:14" x14ac:dyDescent="0.25">
      <c r="B714" s="164">
        <v>682</v>
      </c>
      <c r="C714" s="172">
        <f ca="1">'Data (DefiLlama)'!$H$7*100+_xlfn.NORM.S.INV(RAND())*'Data (DefiLlama)'!$K$7*$C$6</f>
        <v>4.2218257802932229</v>
      </c>
      <c r="D714" s="172">
        <f ca="1">'Data (DefiLlama)'!$H$8*100+_xlfn.NORM.S.INV(RAND())*'Data (DefiLlama)'!$K$8*$C$6</f>
        <v>4.7335269682124812</v>
      </c>
      <c r="E714" s="172">
        <f ca="1">'Data (DefiLlama)'!$H$9*100+_xlfn.NORM.S.INV(RAND())*'Data (DefiLlama)'!$K$9*$C$6</f>
        <v>4.746752775310827</v>
      </c>
      <c r="F714" s="172">
        <f ca="1">'Data (DefiLlama)'!$H$10*100+_xlfn.NORM.S.INV(RAND())*'Data (DefiLlama)'!$K$10*$C$6</f>
        <v>3.182179996076679</v>
      </c>
      <c r="G714" s="172">
        <f ca="1">'Data (DefiLlama)'!$H$11*100+_xlfn.NORM.S.INV(RAND())*'Data (DefiLlama)'!$K$11*$C$6</f>
        <v>0.19162214249619969</v>
      </c>
      <c r="H714" s="172">
        <f ca="1">'Data (DefiLlama)'!$H$12*100+_xlfn.NORM.S.INV(RAND())*'Data (DefiLlama)'!$K$12*$C$6</f>
        <v>4.6708062442139111</v>
      </c>
      <c r="I714" s="175">
        <f ca="1">'Data (DefiLlama)'!$H$13*100+_xlfn.NORM.S.INV(RAND())*'Data (DefiLlama)'!$K$13*$C$6</f>
        <v>3.928497572157124</v>
      </c>
      <c r="J714" s="172">
        <f ca="1">C714*'Allocation - Base'!$H$6+D714*'Allocation - Base'!$H$7+E714*'Allocation - Base'!$H$8+F714*'Allocation - Base'!$H$9+G714*'Allocation - Base'!$H$10+H714*'Allocation - Base'!$H$11+I714*'Allocation - Base'!$H$12</f>
        <v>4.3468197137256901</v>
      </c>
      <c r="K714" s="172">
        <f t="shared" ca="1" si="31"/>
        <v>0</v>
      </c>
      <c r="L714" s="172">
        <f t="shared" ca="1" si="32"/>
        <v>4.2468197137256904</v>
      </c>
      <c r="M714" s="172">
        <f t="shared" ca="1" si="33"/>
        <v>4.2468197137256904</v>
      </c>
      <c r="N714" s="172"/>
    </row>
    <row r="715" spans="2:14" x14ac:dyDescent="0.25">
      <c r="B715" s="164">
        <v>683</v>
      </c>
      <c r="C715" s="172">
        <f ca="1">'Data (DefiLlama)'!$H$7*100+_xlfn.NORM.S.INV(RAND())*'Data (DefiLlama)'!$K$7*$C$6</f>
        <v>4.1828303305488763</v>
      </c>
      <c r="D715" s="172">
        <f ca="1">'Data (DefiLlama)'!$H$8*100+_xlfn.NORM.S.INV(RAND())*'Data (DefiLlama)'!$K$8*$C$6</f>
        <v>5.1567158558925543</v>
      </c>
      <c r="E715" s="172">
        <f ca="1">'Data (DefiLlama)'!$H$9*100+_xlfn.NORM.S.INV(RAND())*'Data (DefiLlama)'!$K$9*$C$6</f>
        <v>4.5441524462749854</v>
      </c>
      <c r="F715" s="172">
        <f ca="1">'Data (DefiLlama)'!$H$10*100+_xlfn.NORM.S.INV(RAND())*'Data (DefiLlama)'!$K$10*$C$6</f>
        <v>3.3138042415513769</v>
      </c>
      <c r="G715" s="172">
        <f ca="1">'Data (DefiLlama)'!$H$11*100+_xlfn.NORM.S.INV(RAND())*'Data (DefiLlama)'!$K$11*$C$6</f>
        <v>0.25075128727126245</v>
      </c>
      <c r="H715" s="172">
        <f ca="1">'Data (DefiLlama)'!$H$12*100+_xlfn.NORM.S.INV(RAND())*'Data (DefiLlama)'!$K$12*$C$6</f>
        <v>5.0004342520208604</v>
      </c>
      <c r="I715" s="175">
        <f ca="1">'Data (DefiLlama)'!$H$13*100+_xlfn.NORM.S.INV(RAND())*'Data (DefiLlama)'!$K$13*$C$6</f>
        <v>5.0434715530259195</v>
      </c>
      <c r="J715" s="172">
        <f ca="1">C715*'Allocation - Base'!$H$6+D715*'Allocation - Base'!$H$7+E715*'Allocation - Base'!$H$8+F715*'Allocation - Base'!$H$9+G715*'Allocation - Base'!$H$10+H715*'Allocation - Base'!$H$11+I715*'Allocation - Base'!$H$12</f>
        <v>4.4426688768732401</v>
      </c>
      <c r="K715" s="172">
        <f t="shared" ca="1" si="31"/>
        <v>0</v>
      </c>
      <c r="L715" s="172">
        <f t="shared" ca="1" si="32"/>
        <v>4.3426688768732404</v>
      </c>
      <c r="M715" s="172">
        <f t="shared" ca="1" si="33"/>
        <v>4.3426688768732404</v>
      </c>
      <c r="N715" s="172"/>
    </row>
    <row r="716" spans="2:14" x14ac:dyDescent="0.25">
      <c r="B716" s="164">
        <v>684</v>
      </c>
      <c r="C716" s="172">
        <f ca="1">'Data (DefiLlama)'!$H$7*100+_xlfn.NORM.S.INV(RAND())*'Data (DefiLlama)'!$K$7*$C$6</f>
        <v>4.4894535606405865</v>
      </c>
      <c r="D716" s="172">
        <f ca="1">'Data (DefiLlama)'!$H$8*100+_xlfn.NORM.S.INV(RAND())*'Data (DefiLlama)'!$K$8*$C$6</f>
        <v>4.079896499442011</v>
      </c>
      <c r="E716" s="172">
        <f ca="1">'Data (DefiLlama)'!$H$9*100+_xlfn.NORM.S.INV(RAND())*'Data (DefiLlama)'!$K$9*$C$6</f>
        <v>4.0740732039406238</v>
      </c>
      <c r="F716" s="172">
        <f ca="1">'Data (DefiLlama)'!$H$10*100+_xlfn.NORM.S.INV(RAND())*'Data (DefiLlama)'!$K$10*$C$6</f>
        <v>3.6433013588903709</v>
      </c>
      <c r="G716" s="172">
        <f ca="1">'Data (DefiLlama)'!$H$11*100+_xlfn.NORM.S.INV(RAND())*'Data (DefiLlama)'!$K$11*$C$6</f>
        <v>2.4218413416688019E-2</v>
      </c>
      <c r="H716" s="172">
        <f ca="1">'Data (DefiLlama)'!$H$12*100+_xlfn.NORM.S.INV(RAND())*'Data (DefiLlama)'!$K$12*$C$6</f>
        <v>4.8963230990081907</v>
      </c>
      <c r="I716" s="175">
        <f ca="1">'Data (DefiLlama)'!$H$13*100+_xlfn.NORM.S.INV(RAND())*'Data (DefiLlama)'!$K$13*$C$6</f>
        <v>4.2485892460778221</v>
      </c>
      <c r="J716" s="172">
        <f ca="1">C716*'Allocation - Base'!$H$6+D716*'Allocation - Base'!$H$7+E716*'Allocation - Base'!$H$8+F716*'Allocation - Base'!$H$9+G716*'Allocation - Base'!$H$10+H716*'Allocation - Base'!$H$11+I716*'Allocation - Base'!$H$12</f>
        <v>4.1209878795598982</v>
      </c>
      <c r="K716" s="172">
        <f t="shared" ca="1" si="31"/>
        <v>2.5559577210270046</v>
      </c>
      <c r="L716" s="172">
        <f t="shared" ca="1" si="32"/>
        <v>1.465030158532894</v>
      </c>
      <c r="M716" s="172">
        <f t="shared" ca="1" si="33"/>
        <v>4.0209878795598986</v>
      </c>
      <c r="N716" s="172"/>
    </row>
    <row r="717" spans="2:14" x14ac:dyDescent="0.25">
      <c r="B717" s="164">
        <v>685</v>
      </c>
      <c r="C717" s="172">
        <f ca="1">'Data (DefiLlama)'!$H$7*100+_xlfn.NORM.S.INV(RAND())*'Data (DefiLlama)'!$K$7*$C$6</f>
        <v>4.1754410420469528</v>
      </c>
      <c r="D717" s="172">
        <f ca="1">'Data (DefiLlama)'!$H$8*100+_xlfn.NORM.S.INV(RAND())*'Data (DefiLlama)'!$K$8*$C$6</f>
        <v>3.6678011918636821</v>
      </c>
      <c r="E717" s="172">
        <f ca="1">'Data (DefiLlama)'!$H$9*100+_xlfn.NORM.S.INV(RAND())*'Data (DefiLlama)'!$K$9*$C$6</f>
        <v>5.3836343458575602</v>
      </c>
      <c r="F717" s="172">
        <f ca="1">'Data (DefiLlama)'!$H$10*100+_xlfn.NORM.S.INV(RAND())*'Data (DefiLlama)'!$K$10*$C$6</f>
        <v>3.2706516480249981</v>
      </c>
      <c r="G717" s="172">
        <f ca="1">'Data (DefiLlama)'!$H$11*100+_xlfn.NORM.S.INV(RAND())*'Data (DefiLlama)'!$K$11*$C$6</f>
        <v>-0.25659493404923123</v>
      </c>
      <c r="H717" s="172">
        <f ca="1">'Data (DefiLlama)'!$H$12*100+_xlfn.NORM.S.INV(RAND())*'Data (DefiLlama)'!$K$12*$C$6</f>
        <v>4.9786577540351162</v>
      </c>
      <c r="I717" s="175">
        <f ca="1">'Data (DefiLlama)'!$H$13*100+_xlfn.NORM.S.INV(RAND())*'Data (DefiLlama)'!$K$13*$C$6</f>
        <v>5.8677470467377209</v>
      </c>
      <c r="J717" s="172">
        <f ca="1">C717*'Allocation - Base'!$H$6+D717*'Allocation - Base'!$H$7+E717*'Allocation - Base'!$H$8+F717*'Allocation - Base'!$H$9+G717*'Allocation - Base'!$H$10+H717*'Allocation - Base'!$H$11+I717*'Allocation - Base'!$H$12</f>
        <v>4.2494601134472019</v>
      </c>
      <c r="K717" s="172">
        <f t="shared" ca="1" si="31"/>
        <v>11.56062926789129</v>
      </c>
      <c r="L717" s="172">
        <f t="shared" ca="1" si="32"/>
        <v>-7.4111691544440879</v>
      </c>
      <c r="M717" s="172">
        <f t="shared" ca="1" si="33"/>
        <v>4.1494601134472022</v>
      </c>
      <c r="N717" s="172"/>
    </row>
    <row r="718" spans="2:14" x14ac:dyDescent="0.25">
      <c r="B718" s="164">
        <v>686</v>
      </c>
      <c r="C718" s="172">
        <f ca="1">'Data (DefiLlama)'!$H$7*100+_xlfn.NORM.S.INV(RAND())*'Data (DefiLlama)'!$K$7*$C$6</f>
        <v>4.2843171542138156</v>
      </c>
      <c r="D718" s="172">
        <f ca="1">'Data (DefiLlama)'!$H$8*100+_xlfn.NORM.S.INV(RAND())*'Data (DefiLlama)'!$K$8*$C$6</f>
        <v>4.2721581790901828</v>
      </c>
      <c r="E718" s="172">
        <f ca="1">'Data (DefiLlama)'!$H$9*100+_xlfn.NORM.S.INV(RAND())*'Data (DefiLlama)'!$K$9*$C$6</f>
        <v>3.6294949504776213</v>
      </c>
      <c r="F718" s="172">
        <f ca="1">'Data (DefiLlama)'!$H$10*100+_xlfn.NORM.S.INV(RAND())*'Data (DefiLlama)'!$K$10*$C$6</f>
        <v>3.0498795136647914</v>
      </c>
      <c r="G718" s="172">
        <f ca="1">'Data (DefiLlama)'!$H$11*100+_xlfn.NORM.S.INV(RAND())*'Data (DefiLlama)'!$K$11*$C$6</f>
        <v>6.2206001332942663E-2</v>
      </c>
      <c r="H718" s="172">
        <f ca="1">'Data (DefiLlama)'!$H$12*100+_xlfn.NORM.S.INV(RAND())*'Data (DefiLlama)'!$K$12*$C$6</f>
        <v>5.0416295678143692</v>
      </c>
      <c r="I718" s="175">
        <f ca="1">'Data (DefiLlama)'!$H$13*100+_xlfn.NORM.S.INV(RAND())*'Data (DefiLlama)'!$K$13*$C$6</f>
        <v>6.0203461051941121</v>
      </c>
      <c r="J718" s="172">
        <f ca="1">C718*'Allocation - Base'!$H$6+D718*'Allocation - Base'!$H$7+E718*'Allocation - Base'!$H$8+F718*'Allocation - Base'!$H$9+G718*'Allocation - Base'!$H$10+H718*'Allocation - Base'!$H$11+I718*'Allocation - Base'!$H$12</f>
        <v>4.020063163894898</v>
      </c>
      <c r="K718" s="172">
        <f t="shared" ca="1" si="31"/>
        <v>0</v>
      </c>
      <c r="L718" s="172">
        <f t="shared" ca="1" si="32"/>
        <v>3.920063163894898</v>
      </c>
      <c r="M718" s="172">
        <f t="shared" ca="1" si="33"/>
        <v>3.920063163894898</v>
      </c>
      <c r="N718" s="172"/>
    </row>
    <row r="719" spans="2:14" x14ac:dyDescent="0.25">
      <c r="B719" s="164">
        <v>687</v>
      </c>
      <c r="C719" s="172">
        <f ca="1">'Data (DefiLlama)'!$H$7*100+_xlfn.NORM.S.INV(RAND())*'Data (DefiLlama)'!$K$7*$C$6</f>
        <v>4.1993996370631015</v>
      </c>
      <c r="D719" s="172">
        <f ca="1">'Data (DefiLlama)'!$H$8*100+_xlfn.NORM.S.INV(RAND())*'Data (DefiLlama)'!$K$8*$C$6</f>
        <v>4.675543227559289</v>
      </c>
      <c r="E719" s="172">
        <f ca="1">'Data (DefiLlama)'!$H$9*100+_xlfn.NORM.S.INV(RAND())*'Data (DefiLlama)'!$K$9*$C$6</f>
        <v>3.5483022793539223</v>
      </c>
      <c r="F719" s="172">
        <f ca="1">'Data (DefiLlama)'!$H$10*100+_xlfn.NORM.S.INV(RAND())*'Data (DefiLlama)'!$K$10*$C$6</f>
        <v>3.8801059809646246</v>
      </c>
      <c r="G719" s="172">
        <f ca="1">'Data (DefiLlama)'!$H$11*100+_xlfn.NORM.S.INV(RAND())*'Data (DefiLlama)'!$K$11*$C$6</f>
        <v>0.20926306187808155</v>
      </c>
      <c r="H719" s="172">
        <f ca="1">'Data (DefiLlama)'!$H$12*100+_xlfn.NORM.S.INV(RAND())*'Data (DefiLlama)'!$K$12*$C$6</f>
        <v>4.4823590244565414</v>
      </c>
      <c r="I719" s="175">
        <f ca="1">'Data (DefiLlama)'!$H$13*100+_xlfn.NORM.S.INV(RAND())*'Data (DefiLlama)'!$K$13*$C$6</f>
        <v>6.2180289801752799</v>
      </c>
      <c r="J719" s="172">
        <f ca="1">C719*'Allocation - Base'!$H$6+D719*'Allocation - Base'!$H$7+E719*'Allocation - Base'!$H$8+F719*'Allocation - Base'!$H$9+G719*'Allocation - Base'!$H$10+H719*'Allocation - Base'!$H$11+I719*'Allocation - Base'!$H$12</f>
        <v>3.9985982746096189</v>
      </c>
      <c r="K719" s="172">
        <f t="shared" ca="1" si="31"/>
        <v>0</v>
      </c>
      <c r="L719" s="172">
        <f t="shared" ca="1" si="32"/>
        <v>3.8985982746096188</v>
      </c>
      <c r="M719" s="172">
        <f t="shared" ca="1" si="33"/>
        <v>3.8985982746096188</v>
      </c>
      <c r="N719" s="172"/>
    </row>
    <row r="720" spans="2:14" x14ac:dyDescent="0.25">
      <c r="B720" s="164">
        <v>688</v>
      </c>
      <c r="C720" s="172">
        <f ca="1">'Data (DefiLlama)'!$H$7*100+_xlfn.NORM.S.INV(RAND())*'Data (DefiLlama)'!$K$7*$C$6</f>
        <v>4.0977353007401458</v>
      </c>
      <c r="D720" s="172">
        <f ca="1">'Data (DefiLlama)'!$H$8*100+_xlfn.NORM.S.INV(RAND())*'Data (DefiLlama)'!$K$8*$C$6</f>
        <v>3.8666791920994692</v>
      </c>
      <c r="E720" s="172">
        <f ca="1">'Data (DefiLlama)'!$H$9*100+_xlfn.NORM.S.INV(RAND())*'Data (DefiLlama)'!$K$9*$C$6</f>
        <v>5.2993569232344022</v>
      </c>
      <c r="F720" s="172">
        <f ca="1">'Data (DefiLlama)'!$H$10*100+_xlfn.NORM.S.INV(RAND())*'Data (DefiLlama)'!$K$10*$C$6</f>
        <v>3.7257990668709851</v>
      </c>
      <c r="G720" s="172">
        <f ca="1">'Data (DefiLlama)'!$H$11*100+_xlfn.NORM.S.INV(RAND())*'Data (DefiLlama)'!$K$11*$C$6</f>
        <v>-5.930215510576807E-2</v>
      </c>
      <c r="H720" s="172">
        <f ca="1">'Data (DefiLlama)'!$H$12*100+_xlfn.NORM.S.INV(RAND())*'Data (DefiLlama)'!$K$12*$C$6</f>
        <v>4.4299903445033841</v>
      </c>
      <c r="I720" s="175">
        <f ca="1">'Data (DefiLlama)'!$H$13*100+_xlfn.NORM.S.INV(RAND())*'Data (DefiLlama)'!$K$13*$C$6</f>
        <v>5.3658495975421303</v>
      </c>
      <c r="J720" s="172">
        <f ca="1">C720*'Allocation - Base'!$H$6+D720*'Allocation - Base'!$H$7+E720*'Allocation - Base'!$H$8+F720*'Allocation - Base'!$H$9+G720*'Allocation - Base'!$H$10+H720*'Allocation - Base'!$H$11+I720*'Allocation - Base'!$H$12</f>
        <v>4.1823630629757309</v>
      </c>
      <c r="K720" s="172">
        <f t="shared" ca="1" si="31"/>
        <v>0.55629548920647187</v>
      </c>
      <c r="L720" s="172">
        <f t="shared" ca="1" si="32"/>
        <v>3.5260675737692595</v>
      </c>
      <c r="M720" s="172">
        <f t="shared" ca="1" si="33"/>
        <v>4.0823630629757313</v>
      </c>
      <c r="N720" s="172"/>
    </row>
    <row r="721" spans="2:14" x14ac:dyDescent="0.25">
      <c r="B721" s="164">
        <v>689</v>
      </c>
      <c r="C721" s="172">
        <f ca="1">'Data (DefiLlama)'!$H$7*100+_xlfn.NORM.S.INV(RAND())*'Data (DefiLlama)'!$K$7*$C$6</f>
        <v>4.2568594760953218</v>
      </c>
      <c r="D721" s="172">
        <f ca="1">'Data (DefiLlama)'!$H$8*100+_xlfn.NORM.S.INV(RAND())*'Data (DefiLlama)'!$K$8*$C$6</f>
        <v>5.5143590340428963</v>
      </c>
      <c r="E721" s="172">
        <f ca="1">'Data (DefiLlama)'!$H$9*100+_xlfn.NORM.S.INV(RAND())*'Data (DefiLlama)'!$K$9*$C$6</f>
        <v>3.3963885799770028</v>
      </c>
      <c r="F721" s="172">
        <f ca="1">'Data (DefiLlama)'!$H$10*100+_xlfn.NORM.S.INV(RAND())*'Data (DefiLlama)'!$K$10*$C$6</f>
        <v>3.1486741212038143</v>
      </c>
      <c r="G721" s="172">
        <f ca="1">'Data (DefiLlama)'!$H$11*100+_xlfn.NORM.S.INV(RAND())*'Data (DefiLlama)'!$K$11*$C$6</f>
        <v>1.6528145116487449E-2</v>
      </c>
      <c r="H721" s="172">
        <f ca="1">'Data (DefiLlama)'!$H$12*100+_xlfn.NORM.S.INV(RAND())*'Data (DefiLlama)'!$K$12*$C$6</f>
        <v>3.5685427139769228</v>
      </c>
      <c r="I721" s="175">
        <f ca="1">'Data (DefiLlama)'!$H$13*100+_xlfn.NORM.S.INV(RAND())*'Data (DefiLlama)'!$K$13*$C$6</f>
        <v>6.3603393633940417</v>
      </c>
      <c r="J721" s="172">
        <f ca="1">C721*'Allocation - Base'!$H$6+D721*'Allocation - Base'!$H$7+E721*'Allocation - Base'!$H$8+F721*'Allocation - Base'!$H$9+G721*'Allocation - Base'!$H$10+H721*'Allocation - Base'!$H$11+I721*'Allocation - Base'!$H$12</f>
        <v>4.0408525606859342</v>
      </c>
      <c r="K721" s="172">
        <f t="shared" ca="1" si="31"/>
        <v>0</v>
      </c>
      <c r="L721" s="172">
        <f t="shared" ca="1" si="32"/>
        <v>3.9408525606859341</v>
      </c>
      <c r="M721" s="172">
        <f t="shared" ca="1" si="33"/>
        <v>3.9408525606859341</v>
      </c>
      <c r="N721" s="172"/>
    </row>
    <row r="722" spans="2:14" x14ac:dyDescent="0.25">
      <c r="B722" s="164">
        <v>690</v>
      </c>
      <c r="C722" s="172">
        <f ca="1">'Data (DefiLlama)'!$H$7*100+_xlfn.NORM.S.INV(RAND())*'Data (DefiLlama)'!$K$7*$C$6</f>
        <v>4.3668215446847976</v>
      </c>
      <c r="D722" s="172">
        <f ca="1">'Data (DefiLlama)'!$H$8*100+_xlfn.NORM.S.INV(RAND())*'Data (DefiLlama)'!$K$8*$C$6</f>
        <v>5.7874517239440708</v>
      </c>
      <c r="E722" s="172">
        <f ca="1">'Data (DefiLlama)'!$H$9*100+_xlfn.NORM.S.INV(RAND())*'Data (DefiLlama)'!$K$9*$C$6</f>
        <v>4.4217183868514924</v>
      </c>
      <c r="F722" s="172">
        <f ca="1">'Data (DefiLlama)'!$H$10*100+_xlfn.NORM.S.INV(RAND())*'Data (DefiLlama)'!$K$10*$C$6</f>
        <v>1.9121862803435596</v>
      </c>
      <c r="G722" s="172">
        <f ca="1">'Data (DefiLlama)'!$H$11*100+_xlfn.NORM.S.INV(RAND())*'Data (DefiLlama)'!$K$11*$C$6</f>
        <v>-0.43901297438809</v>
      </c>
      <c r="H722" s="172">
        <f ca="1">'Data (DefiLlama)'!$H$12*100+_xlfn.NORM.S.INV(RAND())*'Data (DefiLlama)'!$K$12*$C$6</f>
        <v>3.5299411610785025</v>
      </c>
      <c r="I722" s="175">
        <f ca="1">'Data (DefiLlama)'!$H$13*100+_xlfn.NORM.S.INV(RAND())*'Data (DefiLlama)'!$K$13*$C$6</f>
        <v>4.9912298065575387</v>
      </c>
      <c r="J722" s="172">
        <f ca="1">C722*'Allocation - Base'!$H$6+D722*'Allocation - Base'!$H$7+E722*'Allocation - Base'!$H$8+F722*'Allocation - Base'!$H$9+G722*'Allocation - Base'!$H$10+H722*'Allocation - Base'!$H$11+I722*'Allocation - Base'!$H$12</f>
        <v>4.3698795165467006</v>
      </c>
      <c r="K722" s="172">
        <f t="shared" ca="1" si="31"/>
        <v>0</v>
      </c>
      <c r="L722" s="172">
        <f t="shared" ca="1" si="32"/>
        <v>4.2698795165467009</v>
      </c>
      <c r="M722" s="172">
        <f t="shared" ca="1" si="33"/>
        <v>4.2698795165467009</v>
      </c>
      <c r="N722" s="172"/>
    </row>
    <row r="723" spans="2:14" x14ac:dyDescent="0.25">
      <c r="B723" s="164">
        <v>691</v>
      </c>
      <c r="C723" s="172">
        <f ca="1">'Data (DefiLlama)'!$H$7*100+_xlfn.NORM.S.INV(RAND())*'Data (DefiLlama)'!$K$7*$C$6</f>
        <v>4.368089905225859</v>
      </c>
      <c r="D723" s="172">
        <f ca="1">'Data (DefiLlama)'!$H$8*100+_xlfn.NORM.S.INV(RAND())*'Data (DefiLlama)'!$K$8*$C$6</f>
        <v>4.4882655865234984</v>
      </c>
      <c r="E723" s="172">
        <f ca="1">'Data (DefiLlama)'!$H$9*100+_xlfn.NORM.S.INV(RAND())*'Data (DefiLlama)'!$K$9*$C$6</f>
        <v>4.7736619386433414</v>
      </c>
      <c r="F723" s="172">
        <f ca="1">'Data (DefiLlama)'!$H$10*100+_xlfn.NORM.S.INV(RAND())*'Data (DefiLlama)'!$K$10*$C$6</f>
        <v>2.915287503424203</v>
      </c>
      <c r="G723" s="172">
        <f ca="1">'Data (DefiLlama)'!$H$11*100+_xlfn.NORM.S.INV(RAND())*'Data (DefiLlama)'!$K$11*$C$6</f>
        <v>-0.21376486190503202</v>
      </c>
      <c r="H723" s="172">
        <f ca="1">'Data (DefiLlama)'!$H$12*100+_xlfn.NORM.S.INV(RAND())*'Data (DefiLlama)'!$K$12*$C$6</f>
        <v>4.7537099288780027</v>
      </c>
      <c r="I723" s="175">
        <f ca="1">'Data (DefiLlama)'!$H$13*100+_xlfn.NORM.S.INV(RAND())*'Data (DefiLlama)'!$K$13*$C$6</f>
        <v>6.4611009666407018</v>
      </c>
      <c r="J723" s="172">
        <f ca="1">C723*'Allocation - Base'!$H$6+D723*'Allocation - Base'!$H$7+E723*'Allocation - Base'!$H$8+F723*'Allocation - Base'!$H$9+G723*'Allocation - Base'!$H$10+H723*'Allocation - Base'!$H$11+I723*'Allocation - Base'!$H$12</f>
        <v>4.3282770990959172</v>
      </c>
      <c r="K723" s="172">
        <f t="shared" ca="1" si="31"/>
        <v>0</v>
      </c>
      <c r="L723" s="172">
        <f t="shared" ca="1" si="32"/>
        <v>4.2282770990959175</v>
      </c>
      <c r="M723" s="172">
        <f t="shared" ca="1" si="33"/>
        <v>4.2282770990959175</v>
      </c>
      <c r="N723" s="172"/>
    </row>
    <row r="724" spans="2:14" x14ac:dyDescent="0.25">
      <c r="B724" s="164">
        <v>692</v>
      </c>
      <c r="C724" s="172">
        <f ca="1">'Data (DefiLlama)'!$H$7*100+_xlfn.NORM.S.INV(RAND())*'Data (DefiLlama)'!$K$7*$C$6</f>
        <v>4.1507188260934758</v>
      </c>
      <c r="D724" s="172">
        <f ca="1">'Data (DefiLlama)'!$H$8*100+_xlfn.NORM.S.INV(RAND())*'Data (DefiLlama)'!$K$8*$C$6</f>
        <v>5.2431708309208069</v>
      </c>
      <c r="E724" s="172">
        <f ca="1">'Data (DefiLlama)'!$H$9*100+_xlfn.NORM.S.INV(RAND())*'Data (DefiLlama)'!$K$9*$C$6</f>
        <v>4.7009160101745824</v>
      </c>
      <c r="F724" s="172">
        <f ca="1">'Data (DefiLlama)'!$H$10*100+_xlfn.NORM.S.INV(RAND())*'Data (DefiLlama)'!$K$10*$C$6</f>
        <v>4.5617399162847523</v>
      </c>
      <c r="G724" s="172">
        <f ca="1">'Data (DefiLlama)'!$H$11*100+_xlfn.NORM.S.INV(RAND())*'Data (DefiLlama)'!$K$11*$C$6</f>
        <v>-7.8684585400509335E-2</v>
      </c>
      <c r="H724" s="172">
        <f ca="1">'Data (DefiLlama)'!$H$12*100+_xlfn.NORM.S.INV(RAND())*'Data (DefiLlama)'!$K$12*$C$6</f>
        <v>4.703366678590216</v>
      </c>
      <c r="I724" s="175">
        <f ca="1">'Data (DefiLlama)'!$H$13*100+_xlfn.NORM.S.INV(RAND())*'Data (DefiLlama)'!$K$13*$C$6</f>
        <v>4.7350869526212849</v>
      </c>
      <c r="J724" s="172">
        <f ca="1">C724*'Allocation - Base'!$H$6+D724*'Allocation - Base'!$H$7+E724*'Allocation - Base'!$H$8+F724*'Allocation - Base'!$H$9+G724*'Allocation - Base'!$H$10+H724*'Allocation - Base'!$H$11+I724*'Allocation - Base'!$H$12</f>
        <v>4.4328081306203968</v>
      </c>
      <c r="K724" s="172">
        <f t="shared" ca="1" si="31"/>
        <v>0</v>
      </c>
      <c r="L724" s="172">
        <f t="shared" ca="1" si="32"/>
        <v>4.3328081306203972</v>
      </c>
      <c r="M724" s="172">
        <f t="shared" ca="1" si="33"/>
        <v>4.3328081306203972</v>
      </c>
      <c r="N724" s="172"/>
    </row>
    <row r="725" spans="2:14" x14ac:dyDescent="0.25">
      <c r="B725" s="164">
        <v>693</v>
      </c>
      <c r="C725" s="172">
        <f ca="1">'Data (DefiLlama)'!$H$7*100+_xlfn.NORM.S.INV(RAND())*'Data (DefiLlama)'!$K$7*$C$6</f>
        <v>4.2923370178764486</v>
      </c>
      <c r="D725" s="172">
        <f ca="1">'Data (DefiLlama)'!$H$8*100+_xlfn.NORM.S.INV(RAND())*'Data (DefiLlama)'!$K$8*$C$6</f>
        <v>4.3691517906492985</v>
      </c>
      <c r="E725" s="172">
        <f ca="1">'Data (DefiLlama)'!$H$9*100+_xlfn.NORM.S.INV(RAND())*'Data (DefiLlama)'!$K$9*$C$6</f>
        <v>4.2534826900778091</v>
      </c>
      <c r="F725" s="172">
        <f ca="1">'Data (DefiLlama)'!$H$10*100+_xlfn.NORM.S.INV(RAND())*'Data (DefiLlama)'!$K$10*$C$6</f>
        <v>4.6272952516396542</v>
      </c>
      <c r="G725" s="172">
        <f ca="1">'Data (DefiLlama)'!$H$11*100+_xlfn.NORM.S.INV(RAND())*'Data (DefiLlama)'!$K$11*$C$6</f>
        <v>-0.2336658464281646</v>
      </c>
      <c r="H725" s="172">
        <f ca="1">'Data (DefiLlama)'!$H$12*100+_xlfn.NORM.S.INV(RAND())*'Data (DefiLlama)'!$K$12*$C$6</f>
        <v>5.1127847835120095</v>
      </c>
      <c r="I725" s="175">
        <f ca="1">'Data (DefiLlama)'!$H$13*100+_xlfn.NORM.S.INV(RAND())*'Data (DefiLlama)'!$K$13*$C$6</f>
        <v>7.4958772973756238</v>
      </c>
      <c r="J725" s="172">
        <f ca="1">C725*'Allocation - Base'!$H$6+D725*'Allocation - Base'!$H$7+E725*'Allocation - Base'!$H$8+F725*'Allocation - Base'!$H$9+G725*'Allocation - Base'!$H$10+H725*'Allocation - Base'!$H$11+I725*'Allocation - Base'!$H$12</f>
        <v>4.1985941507501048</v>
      </c>
      <c r="K725" s="172">
        <f t="shared" ca="1" si="31"/>
        <v>0</v>
      </c>
      <c r="L725" s="172">
        <f t="shared" ca="1" si="32"/>
        <v>4.0985941507501051</v>
      </c>
      <c r="M725" s="172">
        <f t="shared" ca="1" si="33"/>
        <v>4.0985941507501051</v>
      </c>
      <c r="N725" s="172"/>
    </row>
    <row r="726" spans="2:14" x14ac:dyDescent="0.25">
      <c r="B726" s="164">
        <v>694</v>
      </c>
      <c r="C726" s="172">
        <f ca="1">'Data (DefiLlama)'!$H$7*100+_xlfn.NORM.S.INV(RAND())*'Data (DefiLlama)'!$K$7*$C$6</f>
        <v>4.2701253176145384</v>
      </c>
      <c r="D726" s="172">
        <f ca="1">'Data (DefiLlama)'!$H$8*100+_xlfn.NORM.S.INV(RAND())*'Data (DefiLlama)'!$K$8*$C$6</f>
        <v>3.4573030328968377</v>
      </c>
      <c r="E726" s="172">
        <f ca="1">'Data (DefiLlama)'!$H$9*100+_xlfn.NORM.S.INV(RAND())*'Data (DefiLlama)'!$K$9*$C$6</f>
        <v>4.3068278372044251</v>
      </c>
      <c r="F726" s="172">
        <f ca="1">'Data (DefiLlama)'!$H$10*100+_xlfn.NORM.S.INV(RAND())*'Data (DefiLlama)'!$K$10*$C$6</f>
        <v>2.7868017971157104</v>
      </c>
      <c r="G726" s="172">
        <f ca="1">'Data (DefiLlama)'!$H$11*100+_xlfn.NORM.S.INV(RAND())*'Data (DefiLlama)'!$K$11*$C$6</f>
        <v>-0.22160900033687614</v>
      </c>
      <c r="H726" s="172">
        <f ca="1">'Data (DefiLlama)'!$H$12*100+_xlfn.NORM.S.INV(RAND())*'Data (DefiLlama)'!$K$12*$C$6</f>
        <v>2.9764375107164964</v>
      </c>
      <c r="I726" s="175">
        <f ca="1">'Data (DefiLlama)'!$H$13*100+_xlfn.NORM.S.INV(RAND())*'Data (DefiLlama)'!$K$13*$C$6</f>
        <v>4.9609517370084921</v>
      </c>
      <c r="J726" s="172">
        <f ca="1">C726*'Allocation - Base'!$H$6+D726*'Allocation - Base'!$H$7+E726*'Allocation - Base'!$H$8+F726*'Allocation - Base'!$H$9+G726*'Allocation - Base'!$H$10+H726*'Allocation - Base'!$H$11+I726*'Allocation - Base'!$H$12</f>
        <v>3.6574554894003075</v>
      </c>
      <c r="K726" s="172">
        <f t="shared" ca="1" si="31"/>
        <v>0</v>
      </c>
      <c r="L726" s="172">
        <f t="shared" ca="1" si="32"/>
        <v>3.5574554894003074</v>
      </c>
      <c r="M726" s="172">
        <f t="shared" ca="1" si="33"/>
        <v>3.5574554894003074</v>
      </c>
      <c r="N726" s="172"/>
    </row>
    <row r="727" spans="2:14" x14ac:dyDescent="0.25">
      <c r="B727" s="164">
        <v>695</v>
      </c>
      <c r="C727" s="172">
        <f ca="1">'Data (DefiLlama)'!$H$7*100+_xlfn.NORM.S.INV(RAND())*'Data (DefiLlama)'!$K$7*$C$6</f>
        <v>4.3889398355421703</v>
      </c>
      <c r="D727" s="172">
        <f ca="1">'Data (DefiLlama)'!$H$8*100+_xlfn.NORM.S.INV(RAND())*'Data (DefiLlama)'!$K$8*$C$6</f>
        <v>5.5640004215411762</v>
      </c>
      <c r="E727" s="172">
        <f ca="1">'Data (DefiLlama)'!$H$9*100+_xlfn.NORM.S.INV(RAND())*'Data (DefiLlama)'!$K$9*$C$6</f>
        <v>4.3205223025452586</v>
      </c>
      <c r="F727" s="172">
        <f ca="1">'Data (DefiLlama)'!$H$10*100+_xlfn.NORM.S.INV(RAND())*'Data (DefiLlama)'!$K$10*$C$6</f>
        <v>3.56628397496968</v>
      </c>
      <c r="G727" s="172">
        <f ca="1">'Data (DefiLlama)'!$H$11*100+_xlfn.NORM.S.INV(RAND())*'Data (DefiLlama)'!$K$11*$C$6</f>
        <v>-0.42828608844030303</v>
      </c>
      <c r="H727" s="172">
        <f ca="1">'Data (DefiLlama)'!$H$12*100+_xlfn.NORM.S.INV(RAND())*'Data (DefiLlama)'!$K$12*$C$6</f>
        <v>4.8268909409989487</v>
      </c>
      <c r="I727" s="175">
        <f ca="1">'Data (DefiLlama)'!$H$13*100+_xlfn.NORM.S.INV(RAND())*'Data (DefiLlama)'!$K$13*$C$6</f>
        <v>6.9802435756431462</v>
      </c>
      <c r="J727" s="172">
        <f ca="1">C727*'Allocation - Base'!$H$6+D727*'Allocation - Base'!$H$7+E727*'Allocation - Base'!$H$8+F727*'Allocation - Base'!$H$9+G727*'Allocation - Base'!$H$10+H727*'Allocation - Base'!$H$11+I727*'Allocation - Base'!$H$12</f>
        <v>4.4904319684120866</v>
      </c>
      <c r="K727" s="172">
        <f t="shared" ca="1" si="31"/>
        <v>0</v>
      </c>
      <c r="L727" s="172">
        <f t="shared" ca="1" si="32"/>
        <v>4.3904319684120869</v>
      </c>
      <c r="M727" s="172">
        <f t="shared" ca="1" si="33"/>
        <v>4.3904319684120869</v>
      </c>
      <c r="N727" s="172"/>
    </row>
    <row r="728" spans="2:14" x14ac:dyDescent="0.25">
      <c r="B728" s="164">
        <v>696</v>
      </c>
      <c r="C728" s="172">
        <f ca="1">'Data (DefiLlama)'!$H$7*100+_xlfn.NORM.S.INV(RAND())*'Data (DefiLlama)'!$K$7*$C$6</f>
        <v>3.999754320138762</v>
      </c>
      <c r="D728" s="172">
        <f ca="1">'Data (DefiLlama)'!$H$8*100+_xlfn.NORM.S.INV(RAND())*'Data (DefiLlama)'!$K$8*$C$6</f>
        <v>3.9270435351869741</v>
      </c>
      <c r="E728" s="172">
        <f ca="1">'Data (DefiLlama)'!$H$9*100+_xlfn.NORM.S.INV(RAND())*'Data (DefiLlama)'!$K$9*$C$6</f>
        <v>3.1968726522538766</v>
      </c>
      <c r="F728" s="172">
        <f ca="1">'Data (DefiLlama)'!$H$10*100+_xlfn.NORM.S.INV(RAND())*'Data (DefiLlama)'!$K$10*$C$6</f>
        <v>3.3611537613038731</v>
      </c>
      <c r="G728" s="172">
        <f ca="1">'Data (DefiLlama)'!$H$11*100+_xlfn.NORM.S.INV(RAND())*'Data (DefiLlama)'!$K$11*$C$6</f>
        <v>0.23370437222362103</v>
      </c>
      <c r="H728" s="172">
        <f ca="1">'Data (DefiLlama)'!$H$12*100+_xlfn.NORM.S.INV(RAND())*'Data (DefiLlama)'!$K$12*$C$6</f>
        <v>4.8902867761145661</v>
      </c>
      <c r="I728" s="175">
        <f ca="1">'Data (DefiLlama)'!$H$13*100+_xlfn.NORM.S.INV(RAND())*'Data (DefiLlama)'!$K$13*$C$6</f>
        <v>5.4861082619402142</v>
      </c>
      <c r="J728" s="172">
        <f ca="1">C728*'Allocation - Base'!$H$6+D728*'Allocation - Base'!$H$7+E728*'Allocation - Base'!$H$8+F728*'Allocation - Base'!$H$9+G728*'Allocation - Base'!$H$10+H728*'Allocation - Base'!$H$11+I728*'Allocation - Base'!$H$12</f>
        <v>3.7261335779302072</v>
      </c>
      <c r="K728" s="172">
        <f t="shared" ca="1" si="31"/>
        <v>0</v>
      </c>
      <c r="L728" s="172">
        <f t="shared" ca="1" si="32"/>
        <v>3.6261335779302071</v>
      </c>
      <c r="M728" s="172">
        <f t="shared" ca="1" si="33"/>
        <v>3.6261335779302071</v>
      </c>
      <c r="N728" s="172"/>
    </row>
    <row r="729" spans="2:14" x14ac:dyDescent="0.25">
      <c r="B729" s="164">
        <v>697</v>
      </c>
      <c r="C729" s="172">
        <f ca="1">'Data (DefiLlama)'!$H$7*100+_xlfn.NORM.S.INV(RAND())*'Data (DefiLlama)'!$K$7*$C$6</f>
        <v>4.0735688526578109</v>
      </c>
      <c r="D729" s="172">
        <f ca="1">'Data (DefiLlama)'!$H$8*100+_xlfn.NORM.S.INV(RAND())*'Data (DefiLlama)'!$K$8*$C$6</f>
        <v>4.9422780648059099</v>
      </c>
      <c r="E729" s="172">
        <f ca="1">'Data (DefiLlama)'!$H$9*100+_xlfn.NORM.S.INV(RAND())*'Data (DefiLlama)'!$K$9*$C$6</f>
        <v>4.3643459538455849</v>
      </c>
      <c r="F729" s="172">
        <f ca="1">'Data (DefiLlama)'!$H$10*100+_xlfn.NORM.S.INV(RAND())*'Data (DefiLlama)'!$K$10*$C$6</f>
        <v>2.6321948651123903</v>
      </c>
      <c r="G729" s="172">
        <f ca="1">'Data (DefiLlama)'!$H$11*100+_xlfn.NORM.S.INV(RAND())*'Data (DefiLlama)'!$K$11*$C$6</f>
        <v>-1.4027079454147421E-2</v>
      </c>
      <c r="H729" s="172">
        <f ca="1">'Data (DefiLlama)'!$H$12*100+_xlfn.NORM.S.INV(RAND())*'Data (DefiLlama)'!$K$12*$C$6</f>
        <v>5.618050744553984</v>
      </c>
      <c r="I729" s="175">
        <f ca="1">'Data (DefiLlama)'!$H$13*100+_xlfn.NORM.S.INV(RAND())*'Data (DefiLlama)'!$K$13*$C$6</f>
        <v>7.4398269637891294</v>
      </c>
      <c r="J729" s="172">
        <f ca="1">C729*'Allocation - Base'!$H$6+D729*'Allocation - Base'!$H$7+E729*'Allocation - Base'!$H$8+F729*'Allocation - Base'!$H$9+G729*'Allocation - Base'!$H$10+H729*'Allocation - Base'!$H$11+I729*'Allocation - Base'!$H$12</f>
        <v>4.3907329181706078</v>
      </c>
      <c r="K729" s="172">
        <f t="shared" ca="1" si="31"/>
        <v>0</v>
      </c>
      <c r="L729" s="172">
        <f t="shared" ca="1" si="32"/>
        <v>4.2907329181706082</v>
      </c>
      <c r="M729" s="172">
        <f t="shared" ca="1" si="33"/>
        <v>4.2907329181706082</v>
      </c>
      <c r="N729" s="172"/>
    </row>
    <row r="730" spans="2:14" x14ac:dyDescent="0.25">
      <c r="B730" s="164">
        <v>698</v>
      </c>
      <c r="C730" s="172">
        <f ca="1">'Data (DefiLlama)'!$H$7*100+_xlfn.NORM.S.INV(RAND())*'Data (DefiLlama)'!$K$7*$C$6</f>
        <v>4.4218646177135019</v>
      </c>
      <c r="D730" s="172">
        <f ca="1">'Data (DefiLlama)'!$H$8*100+_xlfn.NORM.S.INV(RAND())*'Data (DefiLlama)'!$K$8*$C$6</f>
        <v>6.6318469188112221</v>
      </c>
      <c r="E730" s="172">
        <f ca="1">'Data (DefiLlama)'!$H$9*100+_xlfn.NORM.S.INV(RAND())*'Data (DefiLlama)'!$K$9*$C$6</f>
        <v>4.2674837974747417</v>
      </c>
      <c r="F730" s="172">
        <f ca="1">'Data (DefiLlama)'!$H$10*100+_xlfn.NORM.S.INV(RAND())*'Data (DefiLlama)'!$K$10*$C$6</f>
        <v>3.5004102128376702</v>
      </c>
      <c r="G730" s="172">
        <f ca="1">'Data (DefiLlama)'!$H$11*100+_xlfn.NORM.S.INV(RAND())*'Data (DefiLlama)'!$K$11*$C$6</f>
        <v>-2.4724091421824419E-2</v>
      </c>
      <c r="H730" s="172">
        <f ca="1">'Data (DefiLlama)'!$H$12*100+_xlfn.NORM.S.INV(RAND())*'Data (DefiLlama)'!$K$12*$C$6</f>
        <v>4.3055984475893903</v>
      </c>
      <c r="I730" s="175">
        <f ca="1">'Data (DefiLlama)'!$H$13*100+_xlfn.NORM.S.INV(RAND())*'Data (DefiLlama)'!$K$13*$C$6</f>
        <v>5.5964329527246344</v>
      </c>
      <c r="J730" s="172">
        <f ca="1">C730*'Allocation - Base'!$H$6+D730*'Allocation - Base'!$H$7+E730*'Allocation - Base'!$H$8+F730*'Allocation - Base'!$H$9+G730*'Allocation - Base'!$H$10+H730*'Allocation - Base'!$H$11+I730*'Allocation - Base'!$H$12</f>
        <v>4.6959956269528584</v>
      </c>
      <c r="K730" s="172">
        <f t="shared" ca="1" si="31"/>
        <v>0</v>
      </c>
      <c r="L730" s="172">
        <f t="shared" ca="1" si="32"/>
        <v>4.5959956269528588</v>
      </c>
      <c r="M730" s="172">
        <f t="shared" ca="1" si="33"/>
        <v>4.5959956269528588</v>
      </c>
      <c r="N730" s="172"/>
    </row>
    <row r="731" spans="2:14" x14ac:dyDescent="0.25">
      <c r="B731" s="164">
        <v>699</v>
      </c>
      <c r="C731" s="172">
        <f ca="1">'Data (DefiLlama)'!$H$7*100+_xlfn.NORM.S.INV(RAND())*'Data (DefiLlama)'!$K$7*$C$6</f>
        <v>4.2138695909904111</v>
      </c>
      <c r="D731" s="172">
        <f ca="1">'Data (DefiLlama)'!$H$8*100+_xlfn.NORM.S.INV(RAND())*'Data (DefiLlama)'!$K$8*$C$6</f>
        <v>4.9278945604603361</v>
      </c>
      <c r="E731" s="172">
        <f ca="1">'Data (DefiLlama)'!$H$9*100+_xlfn.NORM.S.INV(RAND())*'Data (DefiLlama)'!$K$9*$C$6</f>
        <v>3.8781812482700708</v>
      </c>
      <c r="F731" s="172">
        <f ca="1">'Data (DefiLlama)'!$H$10*100+_xlfn.NORM.S.INV(RAND())*'Data (DefiLlama)'!$K$10*$C$6</f>
        <v>2.7037707114064</v>
      </c>
      <c r="G731" s="172">
        <f ca="1">'Data (DefiLlama)'!$H$11*100+_xlfn.NORM.S.INV(RAND())*'Data (DefiLlama)'!$K$11*$C$6</f>
        <v>-0.28970159163402009</v>
      </c>
      <c r="H731" s="172">
        <f ca="1">'Data (DefiLlama)'!$H$12*100+_xlfn.NORM.S.INV(RAND())*'Data (DefiLlama)'!$K$12*$C$6</f>
        <v>4.5576499624072104</v>
      </c>
      <c r="I731" s="175">
        <f ca="1">'Data (DefiLlama)'!$H$13*100+_xlfn.NORM.S.INV(RAND())*'Data (DefiLlama)'!$K$13*$C$6</f>
        <v>5.6819721726980212</v>
      </c>
      <c r="J731" s="172">
        <f ca="1">C731*'Allocation - Base'!$H$6+D731*'Allocation - Base'!$H$7+E731*'Allocation - Base'!$H$8+F731*'Allocation - Base'!$H$9+G731*'Allocation - Base'!$H$10+H731*'Allocation - Base'!$H$11+I731*'Allocation - Base'!$H$12</f>
        <v>4.1348422442591062</v>
      </c>
      <c r="K731" s="172">
        <f t="shared" ca="1" si="31"/>
        <v>0</v>
      </c>
      <c r="L731" s="172">
        <f t="shared" ca="1" si="32"/>
        <v>4.0348422442591065</v>
      </c>
      <c r="M731" s="172">
        <f t="shared" ca="1" si="33"/>
        <v>4.0348422442591065</v>
      </c>
      <c r="N731" s="172"/>
    </row>
    <row r="732" spans="2:14" x14ac:dyDescent="0.25">
      <c r="B732" s="164">
        <v>700</v>
      </c>
      <c r="C732" s="172">
        <f ca="1">'Data (DefiLlama)'!$H$7*100+_xlfn.NORM.S.INV(RAND())*'Data (DefiLlama)'!$K$7*$C$6</f>
        <v>4.1876581945231113</v>
      </c>
      <c r="D732" s="172">
        <f ca="1">'Data (DefiLlama)'!$H$8*100+_xlfn.NORM.S.INV(RAND())*'Data (DefiLlama)'!$K$8*$C$6</f>
        <v>4.9202117417272664</v>
      </c>
      <c r="E732" s="172">
        <f ca="1">'Data (DefiLlama)'!$H$9*100+_xlfn.NORM.S.INV(RAND())*'Data (DefiLlama)'!$K$9*$C$6</f>
        <v>4.6218154290712565</v>
      </c>
      <c r="F732" s="172">
        <f ca="1">'Data (DefiLlama)'!$H$10*100+_xlfn.NORM.S.INV(RAND())*'Data (DefiLlama)'!$K$10*$C$6</f>
        <v>4.0405339511169771</v>
      </c>
      <c r="G732" s="172">
        <f ca="1">'Data (DefiLlama)'!$H$11*100+_xlfn.NORM.S.INV(RAND())*'Data (DefiLlama)'!$K$11*$C$6</f>
        <v>-0.23175253717870073</v>
      </c>
      <c r="H732" s="172">
        <f ca="1">'Data (DefiLlama)'!$H$12*100+_xlfn.NORM.S.INV(RAND())*'Data (DefiLlama)'!$K$12*$C$6</f>
        <v>4.0515975458629718</v>
      </c>
      <c r="I732" s="175">
        <f ca="1">'Data (DefiLlama)'!$H$13*100+_xlfn.NORM.S.INV(RAND())*'Data (DefiLlama)'!$K$13*$C$6</f>
        <v>6.9139839664111378</v>
      </c>
      <c r="J732" s="172">
        <f ca="1">C732*'Allocation - Base'!$H$6+D732*'Allocation - Base'!$H$7+E732*'Allocation - Base'!$H$8+F732*'Allocation - Base'!$H$9+G732*'Allocation - Base'!$H$10+H732*'Allocation - Base'!$H$11+I732*'Allocation - Base'!$H$12</f>
        <v>4.2379562560770747</v>
      </c>
      <c r="K732" s="172">
        <f t="shared" ca="1" si="31"/>
        <v>11.734736231603904</v>
      </c>
      <c r="L732" s="172">
        <f t="shared" ca="1" si="32"/>
        <v>-7.5967799755268288</v>
      </c>
      <c r="M732" s="172">
        <f t="shared" ca="1" si="33"/>
        <v>4.1379562560770751</v>
      </c>
      <c r="N732" s="172"/>
    </row>
    <row r="733" spans="2:14" x14ac:dyDescent="0.25">
      <c r="B733" s="164">
        <v>701</v>
      </c>
      <c r="C733" s="172">
        <f ca="1">'Data (DefiLlama)'!$H$7*100+_xlfn.NORM.S.INV(RAND())*'Data (DefiLlama)'!$K$7*$C$6</f>
        <v>4.3532971864063477</v>
      </c>
      <c r="D733" s="172">
        <f ca="1">'Data (DefiLlama)'!$H$8*100+_xlfn.NORM.S.INV(RAND())*'Data (DefiLlama)'!$K$8*$C$6</f>
        <v>5.2702955135814582</v>
      </c>
      <c r="E733" s="172">
        <f ca="1">'Data (DefiLlama)'!$H$9*100+_xlfn.NORM.S.INV(RAND())*'Data (DefiLlama)'!$K$9*$C$6</f>
        <v>4.0740767148332759</v>
      </c>
      <c r="F733" s="172">
        <f ca="1">'Data (DefiLlama)'!$H$10*100+_xlfn.NORM.S.INV(RAND())*'Data (DefiLlama)'!$K$10*$C$6</f>
        <v>3.2806180172416917</v>
      </c>
      <c r="G733" s="172">
        <f ca="1">'Data (DefiLlama)'!$H$11*100+_xlfn.NORM.S.INV(RAND())*'Data (DefiLlama)'!$K$11*$C$6</f>
        <v>0.28925045595300874</v>
      </c>
      <c r="H733" s="172">
        <f ca="1">'Data (DefiLlama)'!$H$12*100+_xlfn.NORM.S.INV(RAND())*'Data (DefiLlama)'!$K$12*$C$6</f>
        <v>4.2548266835411592</v>
      </c>
      <c r="I733" s="175">
        <f ca="1">'Data (DefiLlama)'!$H$13*100+_xlfn.NORM.S.INV(RAND())*'Data (DefiLlama)'!$K$13*$C$6</f>
        <v>5.1897798012639136</v>
      </c>
      <c r="J733" s="172">
        <f ca="1">C733*'Allocation - Base'!$H$6+D733*'Allocation - Base'!$H$7+E733*'Allocation - Base'!$H$8+F733*'Allocation - Base'!$H$9+G733*'Allocation - Base'!$H$10+H733*'Allocation - Base'!$H$11+I733*'Allocation - Base'!$H$12</f>
        <v>4.2947687383544118</v>
      </c>
      <c r="K733" s="172">
        <f t="shared" ca="1" si="31"/>
        <v>0.95596768090344342</v>
      </c>
      <c r="L733" s="172">
        <f t="shared" ca="1" si="32"/>
        <v>3.2388010574509689</v>
      </c>
      <c r="M733" s="172">
        <f t="shared" ca="1" si="33"/>
        <v>4.1947687383544121</v>
      </c>
      <c r="N733" s="172"/>
    </row>
    <row r="734" spans="2:14" x14ac:dyDescent="0.25">
      <c r="B734" s="164">
        <v>702</v>
      </c>
      <c r="C734" s="172">
        <f ca="1">'Data (DefiLlama)'!$H$7*100+_xlfn.NORM.S.INV(RAND())*'Data (DefiLlama)'!$K$7*$C$6</f>
        <v>4.2581131588047976</v>
      </c>
      <c r="D734" s="172">
        <f ca="1">'Data (DefiLlama)'!$H$8*100+_xlfn.NORM.S.INV(RAND())*'Data (DefiLlama)'!$K$8*$C$6</f>
        <v>5.1654177923546225</v>
      </c>
      <c r="E734" s="172">
        <f ca="1">'Data (DefiLlama)'!$H$9*100+_xlfn.NORM.S.INV(RAND())*'Data (DefiLlama)'!$K$9*$C$6</f>
        <v>4.9358822247244518</v>
      </c>
      <c r="F734" s="172">
        <f ca="1">'Data (DefiLlama)'!$H$10*100+_xlfn.NORM.S.INV(RAND())*'Data (DefiLlama)'!$K$10*$C$6</f>
        <v>3.1147759913496236</v>
      </c>
      <c r="G734" s="172">
        <f ca="1">'Data (DefiLlama)'!$H$11*100+_xlfn.NORM.S.INV(RAND())*'Data (DefiLlama)'!$K$11*$C$6</f>
        <v>-0.13791377770548177</v>
      </c>
      <c r="H734" s="172">
        <f ca="1">'Data (DefiLlama)'!$H$12*100+_xlfn.NORM.S.INV(RAND())*'Data (DefiLlama)'!$K$12*$C$6</f>
        <v>5.0200609938167133</v>
      </c>
      <c r="I734" s="175">
        <f ca="1">'Data (DefiLlama)'!$H$13*100+_xlfn.NORM.S.INV(RAND())*'Data (DefiLlama)'!$K$13*$C$6</f>
        <v>4.3175702141935606</v>
      </c>
      <c r="J734" s="172">
        <f ca="1">C734*'Allocation - Base'!$H$6+D734*'Allocation - Base'!$H$7+E734*'Allocation - Base'!$H$8+F734*'Allocation - Base'!$H$9+G734*'Allocation - Base'!$H$10+H734*'Allocation - Base'!$H$11+I734*'Allocation - Base'!$H$12</f>
        <v>4.5488724120984401</v>
      </c>
      <c r="K734" s="172">
        <f t="shared" ca="1" si="31"/>
        <v>0</v>
      </c>
      <c r="L734" s="172">
        <f t="shared" ca="1" si="32"/>
        <v>4.4488724120984404</v>
      </c>
      <c r="M734" s="172">
        <f t="shared" ca="1" si="33"/>
        <v>4.4488724120984404</v>
      </c>
      <c r="N734" s="172"/>
    </row>
    <row r="735" spans="2:14" x14ac:dyDescent="0.25">
      <c r="B735" s="164">
        <v>703</v>
      </c>
      <c r="C735" s="172">
        <f ca="1">'Data (DefiLlama)'!$H$7*100+_xlfn.NORM.S.INV(RAND())*'Data (DefiLlama)'!$K$7*$C$6</f>
        <v>4.2266959598592679</v>
      </c>
      <c r="D735" s="172">
        <f ca="1">'Data (DefiLlama)'!$H$8*100+_xlfn.NORM.S.INV(RAND())*'Data (DefiLlama)'!$K$8*$C$6</f>
        <v>4.9072193951112864</v>
      </c>
      <c r="E735" s="172">
        <f ca="1">'Data (DefiLlama)'!$H$9*100+_xlfn.NORM.S.INV(RAND())*'Data (DefiLlama)'!$K$9*$C$6</f>
        <v>4.3801811736028053</v>
      </c>
      <c r="F735" s="172">
        <f ca="1">'Data (DefiLlama)'!$H$10*100+_xlfn.NORM.S.INV(RAND())*'Data (DefiLlama)'!$K$10*$C$6</f>
        <v>3.5522712368421652</v>
      </c>
      <c r="G735" s="172">
        <f ca="1">'Data (DefiLlama)'!$H$11*100+_xlfn.NORM.S.INV(RAND())*'Data (DefiLlama)'!$K$11*$C$6</f>
        <v>9.7374981389116971E-3</v>
      </c>
      <c r="H735" s="172">
        <f ca="1">'Data (DefiLlama)'!$H$12*100+_xlfn.NORM.S.INV(RAND())*'Data (DefiLlama)'!$K$12*$C$6</f>
        <v>4.9927044662214817</v>
      </c>
      <c r="I735" s="175">
        <f ca="1">'Data (DefiLlama)'!$H$13*100+_xlfn.NORM.S.INV(RAND())*'Data (DefiLlama)'!$K$13*$C$6</f>
        <v>5.6406054634764313</v>
      </c>
      <c r="J735" s="172">
        <f ca="1">C735*'Allocation - Base'!$H$6+D735*'Allocation - Base'!$H$7+E735*'Allocation - Base'!$H$8+F735*'Allocation - Base'!$H$9+G735*'Allocation - Base'!$H$10+H735*'Allocation - Base'!$H$11+I735*'Allocation - Base'!$H$12</f>
        <v>4.3392514749764706</v>
      </c>
      <c r="K735" s="172">
        <f t="shared" ca="1" si="31"/>
        <v>0</v>
      </c>
      <c r="L735" s="172">
        <f t="shared" ca="1" si="32"/>
        <v>4.2392514749764709</v>
      </c>
      <c r="M735" s="172">
        <f t="shared" ca="1" si="33"/>
        <v>4.2392514749764709</v>
      </c>
      <c r="N735" s="172"/>
    </row>
    <row r="736" spans="2:14" x14ac:dyDescent="0.25">
      <c r="B736" s="164">
        <v>704</v>
      </c>
      <c r="C736" s="172">
        <f ca="1">'Data (DefiLlama)'!$H$7*100+_xlfn.NORM.S.INV(RAND())*'Data (DefiLlama)'!$K$7*$C$6</f>
        <v>4.4869364244087313</v>
      </c>
      <c r="D736" s="172">
        <f ca="1">'Data (DefiLlama)'!$H$8*100+_xlfn.NORM.S.INV(RAND())*'Data (DefiLlama)'!$K$8*$C$6</f>
        <v>5.7272015305001478</v>
      </c>
      <c r="E736" s="172">
        <f ca="1">'Data (DefiLlama)'!$H$9*100+_xlfn.NORM.S.INV(RAND())*'Data (DefiLlama)'!$K$9*$C$6</f>
        <v>4.3554816409126769</v>
      </c>
      <c r="F736" s="172">
        <f ca="1">'Data (DefiLlama)'!$H$10*100+_xlfn.NORM.S.INV(RAND())*'Data (DefiLlama)'!$K$10*$C$6</f>
        <v>2.6356083183060495</v>
      </c>
      <c r="G736" s="172">
        <f ca="1">'Data (DefiLlama)'!$H$11*100+_xlfn.NORM.S.INV(RAND())*'Data (DefiLlama)'!$K$11*$C$6</f>
        <v>0.65197715679535717</v>
      </c>
      <c r="H736" s="172">
        <f ca="1">'Data (DefiLlama)'!$H$12*100+_xlfn.NORM.S.INV(RAND())*'Data (DefiLlama)'!$K$12*$C$6</f>
        <v>5.0703392882308602</v>
      </c>
      <c r="I736" s="175">
        <f ca="1">'Data (DefiLlama)'!$H$13*100+_xlfn.NORM.S.INV(RAND())*'Data (DefiLlama)'!$K$13*$C$6</f>
        <v>6.9793227718704918</v>
      </c>
      <c r="J736" s="172">
        <f ca="1">C736*'Allocation - Base'!$H$6+D736*'Allocation - Base'!$H$7+E736*'Allocation - Base'!$H$8+F736*'Allocation - Base'!$H$9+G736*'Allocation - Base'!$H$10+H736*'Allocation - Base'!$H$11+I736*'Allocation - Base'!$H$12</f>
        <v>4.6599014712502225</v>
      </c>
      <c r="K736" s="172">
        <f t="shared" ca="1" si="31"/>
        <v>0</v>
      </c>
      <c r="L736" s="172">
        <f t="shared" ca="1" si="32"/>
        <v>4.5599014712502228</v>
      </c>
      <c r="M736" s="172">
        <f t="shared" ca="1" si="33"/>
        <v>4.5599014712502228</v>
      </c>
      <c r="N736" s="172"/>
    </row>
    <row r="737" spans="2:14" x14ac:dyDescent="0.25">
      <c r="B737" s="164">
        <v>705</v>
      </c>
      <c r="C737" s="172">
        <f ca="1">'Data (DefiLlama)'!$H$7*100+_xlfn.NORM.S.INV(RAND())*'Data (DefiLlama)'!$K$7*$C$6</f>
        <v>4.2403324920359182</v>
      </c>
      <c r="D737" s="172">
        <f ca="1">'Data (DefiLlama)'!$H$8*100+_xlfn.NORM.S.INV(RAND())*'Data (DefiLlama)'!$K$8*$C$6</f>
        <v>5.0508101477210037</v>
      </c>
      <c r="E737" s="172">
        <f ca="1">'Data (DefiLlama)'!$H$9*100+_xlfn.NORM.S.INV(RAND())*'Data (DefiLlama)'!$K$9*$C$6</f>
        <v>3.7918409863470193</v>
      </c>
      <c r="F737" s="172">
        <f ca="1">'Data (DefiLlama)'!$H$10*100+_xlfn.NORM.S.INV(RAND())*'Data (DefiLlama)'!$K$10*$C$6</f>
        <v>3.2419621361366664</v>
      </c>
      <c r="G737" s="172">
        <f ca="1">'Data (DefiLlama)'!$H$11*100+_xlfn.NORM.S.INV(RAND())*'Data (DefiLlama)'!$K$11*$C$6</f>
        <v>-0.28709302229061917</v>
      </c>
      <c r="H737" s="172">
        <f ca="1">'Data (DefiLlama)'!$H$12*100+_xlfn.NORM.S.INV(RAND())*'Data (DefiLlama)'!$K$12*$C$6</f>
        <v>4.7526156399118413</v>
      </c>
      <c r="I737" s="175">
        <f ca="1">'Data (DefiLlama)'!$H$13*100+_xlfn.NORM.S.INV(RAND())*'Data (DefiLlama)'!$K$13*$C$6</f>
        <v>4.4088880511002078</v>
      </c>
      <c r="J737" s="172">
        <f ca="1">C737*'Allocation - Base'!$H$6+D737*'Allocation - Base'!$H$7+E737*'Allocation - Base'!$H$8+F737*'Allocation - Base'!$H$9+G737*'Allocation - Base'!$H$10+H737*'Allocation - Base'!$H$11+I737*'Allocation - Base'!$H$12</f>
        <v>4.181300226000026</v>
      </c>
      <c r="K737" s="172">
        <f t="shared" ref="K737:K800" ca="1" si="34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737" s="172">
        <f t="shared" ref="L737:L800" ca="1" si="35">J737-$C$7*100-K737</f>
        <v>4.0813002260000264</v>
      </c>
      <c r="M737" s="172">
        <f t="shared" ref="M737:M800" ca="1" si="36">J737-$C$7*100</f>
        <v>4.0813002260000264</v>
      </c>
      <c r="N737" s="172"/>
    </row>
    <row r="738" spans="2:14" x14ac:dyDescent="0.25">
      <c r="B738" s="164">
        <v>706</v>
      </c>
      <c r="C738" s="172">
        <f ca="1">'Data (DefiLlama)'!$H$7*100+_xlfn.NORM.S.INV(RAND())*'Data (DefiLlama)'!$K$7*$C$6</f>
        <v>4.0052874653809338</v>
      </c>
      <c r="D738" s="172">
        <f ca="1">'Data (DefiLlama)'!$H$8*100+_xlfn.NORM.S.INV(RAND())*'Data (DefiLlama)'!$K$8*$C$6</f>
        <v>6.5757514591018111</v>
      </c>
      <c r="E738" s="172">
        <f ca="1">'Data (DefiLlama)'!$H$9*100+_xlfn.NORM.S.INV(RAND())*'Data (DefiLlama)'!$K$9*$C$6</f>
        <v>3.8173731273857863</v>
      </c>
      <c r="F738" s="172">
        <f ca="1">'Data (DefiLlama)'!$H$10*100+_xlfn.NORM.S.INV(RAND())*'Data (DefiLlama)'!$K$10*$C$6</f>
        <v>4.48165067555035</v>
      </c>
      <c r="G738" s="172">
        <f ca="1">'Data (DefiLlama)'!$H$11*100+_xlfn.NORM.S.INV(RAND())*'Data (DefiLlama)'!$K$11*$C$6</f>
        <v>-0.22151383305969652</v>
      </c>
      <c r="H738" s="172">
        <f ca="1">'Data (DefiLlama)'!$H$12*100+_xlfn.NORM.S.INV(RAND())*'Data (DefiLlama)'!$K$12*$C$6</f>
        <v>6.5725083868483782</v>
      </c>
      <c r="I738" s="175">
        <f ca="1">'Data (DefiLlama)'!$H$13*100+_xlfn.NORM.S.INV(RAND())*'Data (DefiLlama)'!$K$13*$C$6</f>
        <v>3.5857384152269267</v>
      </c>
      <c r="J738" s="172">
        <f ca="1">C738*'Allocation - Base'!$H$6+D738*'Allocation - Base'!$H$7+E738*'Allocation - Base'!$H$8+F738*'Allocation - Base'!$H$9+G738*'Allocation - Base'!$H$10+H738*'Allocation - Base'!$H$11+I738*'Allocation - Base'!$H$12</f>
        <v>4.774667952610451</v>
      </c>
      <c r="K738" s="172">
        <f t="shared" ca="1" si="34"/>
        <v>0.67872995412320491</v>
      </c>
      <c r="L738" s="172">
        <f t="shared" ca="1" si="35"/>
        <v>3.9959379984872463</v>
      </c>
      <c r="M738" s="172">
        <f t="shared" ca="1" si="36"/>
        <v>4.6746679526104513</v>
      </c>
      <c r="N738" s="172"/>
    </row>
    <row r="739" spans="2:14" x14ac:dyDescent="0.25">
      <c r="B739" s="164">
        <v>707</v>
      </c>
      <c r="C739" s="172">
        <f ca="1">'Data (DefiLlama)'!$H$7*100+_xlfn.NORM.S.INV(RAND())*'Data (DefiLlama)'!$K$7*$C$6</f>
        <v>4.3102623871156371</v>
      </c>
      <c r="D739" s="172">
        <f ca="1">'Data (DefiLlama)'!$H$8*100+_xlfn.NORM.S.INV(RAND())*'Data (DefiLlama)'!$K$8*$C$6</f>
        <v>3.2030596241965261</v>
      </c>
      <c r="E739" s="172">
        <f ca="1">'Data (DefiLlama)'!$H$9*100+_xlfn.NORM.S.INV(RAND())*'Data (DefiLlama)'!$K$9*$C$6</f>
        <v>3.4527516201673119</v>
      </c>
      <c r="F739" s="172">
        <f ca="1">'Data (DefiLlama)'!$H$10*100+_xlfn.NORM.S.INV(RAND())*'Data (DefiLlama)'!$K$10*$C$6</f>
        <v>3.4011106210915893</v>
      </c>
      <c r="G739" s="172">
        <f ca="1">'Data (DefiLlama)'!$H$11*100+_xlfn.NORM.S.INV(RAND())*'Data (DefiLlama)'!$K$11*$C$6</f>
        <v>-0.29810519973936478</v>
      </c>
      <c r="H739" s="172">
        <f ca="1">'Data (DefiLlama)'!$H$12*100+_xlfn.NORM.S.INV(RAND())*'Data (DefiLlama)'!$K$12*$C$6</f>
        <v>4.472982181702462</v>
      </c>
      <c r="I739" s="175">
        <f ca="1">'Data (DefiLlama)'!$H$13*100+_xlfn.NORM.S.INV(RAND())*'Data (DefiLlama)'!$K$13*$C$6</f>
        <v>6.5923549726431121</v>
      </c>
      <c r="J739" s="172">
        <f ca="1">C739*'Allocation - Base'!$H$6+D739*'Allocation - Base'!$H$7+E739*'Allocation - Base'!$H$8+F739*'Allocation - Base'!$H$9+G739*'Allocation - Base'!$H$10+H739*'Allocation - Base'!$H$11+I739*'Allocation - Base'!$H$12</f>
        <v>3.6130735944940517</v>
      </c>
      <c r="K739" s="172">
        <f t="shared" ca="1" si="34"/>
        <v>0</v>
      </c>
      <c r="L739" s="172">
        <f t="shared" ca="1" si="35"/>
        <v>3.5130735944940517</v>
      </c>
      <c r="M739" s="172">
        <f t="shared" ca="1" si="36"/>
        <v>3.5130735944940517</v>
      </c>
      <c r="N739" s="172"/>
    </row>
    <row r="740" spans="2:14" x14ac:dyDescent="0.25">
      <c r="B740" s="164">
        <v>708</v>
      </c>
      <c r="C740" s="172">
        <f ca="1">'Data (DefiLlama)'!$H$7*100+_xlfn.NORM.S.INV(RAND())*'Data (DefiLlama)'!$K$7*$C$6</f>
        <v>3.9908675913097018</v>
      </c>
      <c r="D740" s="172">
        <f ca="1">'Data (DefiLlama)'!$H$8*100+_xlfn.NORM.S.INV(RAND())*'Data (DefiLlama)'!$K$8*$C$6</f>
        <v>5.0567478928970448</v>
      </c>
      <c r="E740" s="172">
        <f ca="1">'Data (DefiLlama)'!$H$9*100+_xlfn.NORM.S.INV(RAND())*'Data (DefiLlama)'!$K$9*$C$6</f>
        <v>3.7655982574340321</v>
      </c>
      <c r="F740" s="172">
        <f ca="1">'Data (DefiLlama)'!$H$10*100+_xlfn.NORM.S.INV(RAND())*'Data (DefiLlama)'!$K$10*$C$6</f>
        <v>2.4627742408649032</v>
      </c>
      <c r="G740" s="172">
        <f ca="1">'Data (DefiLlama)'!$H$11*100+_xlfn.NORM.S.INV(RAND())*'Data (DefiLlama)'!$K$11*$C$6</f>
        <v>0.25477894620352304</v>
      </c>
      <c r="H740" s="172">
        <f ca="1">'Data (DefiLlama)'!$H$12*100+_xlfn.NORM.S.INV(RAND())*'Data (DefiLlama)'!$K$12*$C$6</f>
        <v>4.7394216296952942</v>
      </c>
      <c r="I740" s="175">
        <f ca="1">'Data (DefiLlama)'!$H$13*100+_xlfn.NORM.S.INV(RAND())*'Data (DefiLlama)'!$K$13*$C$6</f>
        <v>7.6176384796039986</v>
      </c>
      <c r="J740" s="172">
        <f ca="1">C740*'Allocation - Base'!$H$6+D740*'Allocation - Base'!$H$7+E740*'Allocation - Base'!$H$8+F740*'Allocation - Base'!$H$9+G740*'Allocation - Base'!$H$10+H740*'Allocation - Base'!$H$11+I740*'Allocation - Base'!$H$12</f>
        <v>4.1264990067401497</v>
      </c>
      <c r="K740" s="172">
        <f t="shared" ca="1" si="34"/>
        <v>0</v>
      </c>
      <c r="L740" s="172">
        <f t="shared" ca="1" si="35"/>
        <v>4.02649900674015</v>
      </c>
      <c r="M740" s="172">
        <f t="shared" ca="1" si="36"/>
        <v>4.02649900674015</v>
      </c>
      <c r="N740" s="172"/>
    </row>
    <row r="741" spans="2:14" x14ac:dyDescent="0.25">
      <c r="B741" s="164">
        <v>709</v>
      </c>
      <c r="C741" s="172">
        <f ca="1">'Data (DefiLlama)'!$H$7*100+_xlfn.NORM.S.INV(RAND())*'Data (DefiLlama)'!$K$7*$C$6</f>
        <v>4.279636499042101</v>
      </c>
      <c r="D741" s="172">
        <f ca="1">'Data (DefiLlama)'!$H$8*100+_xlfn.NORM.S.INV(RAND())*'Data (DefiLlama)'!$K$8*$C$6</f>
        <v>4.8644371302077598</v>
      </c>
      <c r="E741" s="172">
        <f ca="1">'Data (DefiLlama)'!$H$9*100+_xlfn.NORM.S.INV(RAND())*'Data (DefiLlama)'!$K$9*$C$6</f>
        <v>4.5646708558279725</v>
      </c>
      <c r="F741" s="172">
        <f ca="1">'Data (DefiLlama)'!$H$10*100+_xlfn.NORM.S.INV(RAND())*'Data (DefiLlama)'!$K$10*$C$6</f>
        <v>3.3726024644088604</v>
      </c>
      <c r="G741" s="172">
        <f ca="1">'Data (DefiLlama)'!$H$11*100+_xlfn.NORM.S.INV(RAND())*'Data (DefiLlama)'!$K$11*$C$6</f>
        <v>-2.4063061654234101E-2</v>
      </c>
      <c r="H741" s="172">
        <f ca="1">'Data (DefiLlama)'!$H$12*100+_xlfn.NORM.S.INV(RAND())*'Data (DefiLlama)'!$K$12*$C$6</f>
        <v>5.1576833893307859</v>
      </c>
      <c r="I741" s="175">
        <f ca="1">'Data (DefiLlama)'!$H$13*100+_xlfn.NORM.S.INV(RAND())*'Data (DefiLlama)'!$K$13*$C$6</f>
        <v>4.8063219868322653</v>
      </c>
      <c r="J741" s="172">
        <f ca="1">C741*'Allocation - Base'!$H$6+D741*'Allocation - Base'!$H$7+E741*'Allocation - Base'!$H$8+F741*'Allocation - Base'!$H$9+G741*'Allocation - Base'!$H$10+H741*'Allocation - Base'!$H$11+I741*'Allocation - Base'!$H$12</f>
        <v>4.4136173015384701</v>
      </c>
      <c r="K741" s="172">
        <f t="shared" ca="1" si="34"/>
        <v>0</v>
      </c>
      <c r="L741" s="172">
        <f t="shared" ca="1" si="35"/>
        <v>4.3136173015384704</v>
      </c>
      <c r="M741" s="172">
        <f t="shared" ca="1" si="36"/>
        <v>4.3136173015384704</v>
      </c>
      <c r="N741" s="172"/>
    </row>
    <row r="742" spans="2:14" x14ac:dyDescent="0.25">
      <c r="B742" s="164">
        <v>710</v>
      </c>
      <c r="C742" s="172">
        <f ca="1">'Data (DefiLlama)'!$H$7*100+_xlfn.NORM.S.INV(RAND())*'Data (DefiLlama)'!$K$7*$C$6</f>
        <v>3.971234772759924</v>
      </c>
      <c r="D742" s="172">
        <f ca="1">'Data (DefiLlama)'!$H$8*100+_xlfn.NORM.S.INV(RAND())*'Data (DefiLlama)'!$K$8*$C$6</f>
        <v>5.3433507982123079</v>
      </c>
      <c r="E742" s="172">
        <f ca="1">'Data (DefiLlama)'!$H$9*100+_xlfn.NORM.S.INV(RAND())*'Data (DefiLlama)'!$K$9*$C$6</f>
        <v>4.6002030788726573</v>
      </c>
      <c r="F742" s="172">
        <f ca="1">'Data (DefiLlama)'!$H$10*100+_xlfn.NORM.S.INV(RAND())*'Data (DefiLlama)'!$K$10*$C$6</f>
        <v>2.2589952015096211</v>
      </c>
      <c r="G742" s="172">
        <f ca="1">'Data (DefiLlama)'!$H$11*100+_xlfn.NORM.S.INV(RAND())*'Data (DefiLlama)'!$K$11*$C$6</f>
        <v>0.33681129030137064</v>
      </c>
      <c r="H742" s="172">
        <f ca="1">'Data (DefiLlama)'!$H$12*100+_xlfn.NORM.S.INV(RAND())*'Data (DefiLlama)'!$K$12*$C$6</f>
        <v>4.7793770092561072</v>
      </c>
      <c r="I742" s="175">
        <f ca="1">'Data (DefiLlama)'!$H$13*100+_xlfn.NORM.S.INV(RAND())*'Data (DefiLlama)'!$K$13*$C$6</f>
        <v>5.914240728168731</v>
      </c>
      <c r="J742" s="172">
        <f ca="1">C742*'Allocation - Base'!$H$6+D742*'Allocation - Base'!$H$7+E742*'Allocation - Base'!$H$8+F742*'Allocation - Base'!$H$9+G742*'Allocation - Base'!$H$10+H742*'Allocation - Base'!$H$11+I742*'Allocation - Base'!$H$12</f>
        <v>4.4110060170027037</v>
      </c>
      <c r="K742" s="172">
        <f t="shared" ca="1" si="34"/>
        <v>0</v>
      </c>
      <c r="L742" s="172">
        <f t="shared" ca="1" si="35"/>
        <v>4.311006017002704</v>
      </c>
      <c r="M742" s="172">
        <f t="shared" ca="1" si="36"/>
        <v>4.311006017002704</v>
      </c>
      <c r="N742" s="172"/>
    </row>
    <row r="743" spans="2:14" x14ac:dyDescent="0.25">
      <c r="B743" s="164">
        <v>711</v>
      </c>
      <c r="C743" s="172">
        <f ca="1">'Data (DefiLlama)'!$H$7*100+_xlfn.NORM.S.INV(RAND())*'Data (DefiLlama)'!$K$7*$C$6</f>
        <v>4.3356727966215711</v>
      </c>
      <c r="D743" s="172">
        <f ca="1">'Data (DefiLlama)'!$H$8*100+_xlfn.NORM.S.INV(RAND())*'Data (DefiLlama)'!$K$8*$C$6</f>
        <v>4.0421826949155433</v>
      </c>
      <c r="E743" s="172">
        <f ca="1">'Data (DefiLlama)'!$H$9*100+_xlfn.NORM.S.INV(RAND())*'Data (DefiLlama)'!$K$9*$C$6</f>
        <v>4.3799087971084001</v>
      </c>
      <c r="F743" s="172">
        <f ca="1">'Data (DefiLlama)'!$H$10*100+_xlfn.NORM.S.INV(RAND())*'Data (DefiLlama)'!$K$10*$C$6</f>
        <v>2.7460696519960841</v>
      </c>
      <c r="G743" s="172">
        <f ca="1">'Data (DefiLlama)'!$H$11*100+_xlfn.NORM.S.INV(RAND())*'Data (DefiLlama)'!$K$11*$C$6</f>
        <v>1.8428449220525098E-2</v>
      </c>
      <c r="H743" s="172">
        <f ca="1">'Data (DefiLlama)'!$H$12*100+_xlfn.NORM.S.INV(RAND())*'Data (DefiLlama)'!$K$12*$C$6</f>
        <v>3.6712019666600129</v>
      </c>
      <c r="I743" s="175">
        <f ca="1">'Data (DefiLlama)'!$H$13*100+_xlfn.NORM.S.INV(RAND())*'Data (DefiLlama)'!$K$13*$C$6</f>
        <v>4.6339139075873641</v>
      </c>
      <c r="J743" s="172">
        <f ca="1">C743*'Allocation - Base'!$H$6+D743*'Allocation - Base'!$H$7+E743*'Allocation - Base'!$H$8+F743*'Allocation - Base'!$H$9+G743*'Allocation - Base'!$H$10+H743*'Allocation - Base'!$H$11+I743*'Allocation - Base'!$H$12</f>
        <v>3.957826429452485</v>
      </c>
      <c r="K743" s="172">
        <f t="shared" ca="1" si="34"/>
        <v>0</v>
      </c>
      <c r="L743" s="172">
        <f t="shared" ca="1" si="35"/>
        <v>3.8578264294524849</v>
      </c>
      <c r="M743" s="172">
        <f t="shared" ca="1" si="36"/>
        <v>3.8578264294524849</v>
      </c>
      <c r="N743" s="172"/>
    </row>
    <row r="744" spans="2:14" x14ac:dyDescent="0.25">
      <c r="B744" s="164">
        <v>712</v>
      </c>
      <c r="C744" s="172">
        <f ca="1">'Data (DefiLlama)'!$H$7*100+_xlfn.NORM.S.INV(RAND())*'Data (DefiLlama)'!$K$7*$C$6</f>
        <v>4.4331093886661614</v>
      </c>
      <c r="D744" s="172">
        <f ca="1">'Data (DefiLlama)'!$H$8*100+_xlfn.NORM.S.INV(RAND())*'Data (DefiLlama)'!$K$8*$C$6</f>
        <v>6.0464435683455076</v>
      </c>
      <c r="E744" s="172">
        <f ca="1">'Data (DefiLlama)'!$H$9*100+_xlfn.NORM.S.INV(RAND())*'Data (DefiLlama)'!$K$9*$C$6</f>
        <v>5.515883107665239</v>
      </c>
      <c r="F744" s="172">
        <f ca="1">'Data (DefiLlama)'!$H$10*100+_xlfn.NORM.S.INV(RAND())*'Data (DefiLlama)'!$K$10*$C$6</f>
        <v>3.1210754874500504</v>
      </c>
      <c r="G744" s="172">
        <f ca="1">'Data (DefiLlama)'!$H$11*100+_xlfn.NORM.S.INV(RAND())*'Data (DefiLlama)'!$K$11*$C$6</f>
        <v>-0.35089595138104579</v>
      </c>
      <c r="H744" s="172">
        <f ca="1">'Data (DefiLlama)'!$H$12*100+_xlfn.NORM.S.INV(RAND())*'Data (DefiLlama)'!$K$12*$C$6</f>
        <v>5.4033803649703529</v>
      </c>
      <c r="I744" s="175">
        <f ca="1">'Data (DefiLlama)'!$H$13*100+_xlfn.NORM.S.INV(RAND())*'Data (DefiLlama)'!$K$13*$C$6</f>
        <v>6.8926320031349242</v>
      </c>
      <c r="J744" s="172">
        <f ca="1">C744*'Allocation - Base'!$H$6+D744*'Allocation - Base'!$H$7+E744*'Allocation - Base'!$H$8+F744*'Allocation - Base'!$H$9+G744*'Allocation - Base'!$H$10+H744*'Allocation - Base'!$H$11+I744*'Allocation - Base'!$H$12</f>
        <v>5.0134767427790354</v>
      </c>
      <c r="K744" s="172">
        <f t="shared" ca="1" si="34"/>
        <v>0</v>
      </c>
      <c r="L744" s="172">
        <f t="shared" ca="1" si="35"/>
        <v>4.9134767427790358</v>
      </c>
      <c r="M744" s="172">
        <f t="shared" ca="1" si="36"/>
        <v>4.9134767427790358</v>
      </c>
      <c r="N744" s="172"/>
    </row>
    <row r="745" spans="2:14" x14ac:dyDescent="0.25">
      <c r="B745" s="164">
        <v>713</v>
      </c>
      <c r="C745" s="172">
        <f ca="1">'Data (DefiLlama)'!$H$7*100+_xlfn.NORM.S.INV(RAND())*'Data (DefiLlama)'!$K$7*$C$6</f>
        <v>4.1724286398633819</v>
      </c>
      <c r="D745" s="172">
        <f ca="1">'Data (DefiLlama)'!$H$8*100+_xlfn.NORM.S.INV(RAND())*'Data (DefiLlama)'!$K$8*$C$6</f>
        <v>6.4744408350724143</v>
      </c>
      <c r="E745" s="172">
        <f ca="1">'Data (DefiLlama)'!$H$9*100+_xlfn.NORM.S.INV(RAND())*'Data (DefiLlama)'!$K$9*$C$6</f>
        <v>4.6658097259287308</v>
      </c>
      <c r="F745" s="172">
        <f ca="1">'Data (DefiLlama)'!$H$10*100+_xlfn.NORM.S.INV(RAND())*'Data (DefiLlama)'!$K$10*$C$6</f>
        <v>3.23710103973435</v>
      </c>
      <c r="G745" s="172">
        <f ca="1">'Data (DefiLlama)'!$H$11*100+_xlfn.NORM.S.INV(RAND())*'Data (DefiLlama)'!$K$11*$C$6</f>
        <v>-0.14721016061514802</v>
      </c>
      <c r="H745" s="172">
        <f ca="1">'Data (DefiLlama)'!$H$12*100+_xlfn.NORM.S.INV(RAND())*'Data (DefiLlama)'!$K$12*$C$6</f>
        <v>5.269704512127305</v>
      </c>
      <c r="I745" s="175">
        <f ca="1">'Data (DefiLlama)'!$H$13*100+_xlfn.NORM.S.INV(RAND())*'Data (DefiLlama)'!$K$13*$C$6</f>
        <v>2.9959765362804367</v>
      </c>
      <c r="J745" s="172">
        <f ca="1">C745*'Allocation - Base'!$H$6+D745*'Allocation - Base'!$H$7+E745*'Allocation - Base'!$H$8+F745*'Allocation - Base'!$H$9+G745*'Allocation - Base'!$H$10+H745*'Allocation - Base'!$H$11+I745*'Allocation - Base'!$H$12</f>
        <v>4.819886400997639</v>
      </c>
      <c r="K745" s="172">
        <f t="shared" ca="1" si="34"/>
        <v>0.99716131607016767</v>
      </c>
      <c r="L745" s="172">
        <f t="shared" ca="1" si="35"/>
        <v>3.7227250849274718</v>
      </c>
      <c r="M745" s="172">
        <f t="shared" ca="1" si="36"/>
        <v>4.7198864009976393</v>
      </c>
      <c r="N745" s="172"/>
    </row>
    <row r="746" spans="2:14" x14ac:dyDescent="0.25">
      <c r="B746" s="164">
        <v>714</v>
      </c>
      <c r="C746" s="172">
        <f ca="1">'Data (DefiLlama)'!$H$7*100+_xlfn.NORM.S.INV(RAND())*'Data (DefiLlama)'!$K$7*$C$6</f>
        <v>3.9053238274928459</v>
      </c>
      <c r="D746" s="172">
        <f ca="1">'Data (DefiLlama)'!$H$8*100+_xlfn.NORM.S.INV(RAND())*'Data (DefiLlama)'!$K$8*$C$6</f>
        <v>5.9459510416720409</v>
      </c>
      <c r="E746" s="172">
        <f ca="1">'Data (DefiLlama)'!$H$9*100+_xlfn.NORM.S.INV(RAND())*'Data (DefiLlama)'!$K$9*$C$6</f>
        <v>3.6834313189853956</v>
      </c>
      <c r="F746" s="172">
        <f ca="1">'Data (DefiLlama)'!$H$10*100+_xlfn.NORM.S.INV(RAND())*'Data (DefiLlama)'!$K$10*$C$6</f>
        <v>4.5173072711785363</v>
      </c>
      <c r="G746" s="172">
        <f ca="1">'Data (DefiLlama)'!$H$11*100+_xlfn.NORM.S.INV(RAND())*'Data (DefiLlama)'!$K$11*$C$6</f>
        <v>0.45295532864134946</v>
      </c>
      <c r="H746" s="172">
        <f ca="1">'Data (DefiLlama)'!$H$12*100+_xlfn.NORM.S.INV(RAND())*'Data (DefiLlama)'!$K$12*$C$6</f>
        <v>4.6384832558936866</v>
      </c>
      <c r="I746" s="175">
        <f ca="1">'Data (DefiLlama)'!$H$13*100+_xlfn.NORM.S.INV(RAND())*'Data (DefiLlama)'!$K$13*$C$6</f>
        <v>6.7164792502640562</v>
      </c>
      <c r="J746" s="172">
        <f ca="1">C746*'Allocation - Base'!$H$6+D746*'Allocation - Base'!$H$7+E746*'Allocation - Base'!$H$8+F746*'Allocation - Base'!$H$9+G746*'Allocation - Base'!$H$10+H746*'Allocation - Base'!$H$11+I746*'Allocation - Base'!$H$12</f>
        <v>4.297362993228333</v>
      </c>
      <c r="K746" s="172">
        <f t="shared" ca="1" si="34"/>
        <v>6.8593551862190294</v>
      </c>
      <c r="L746" s="172">
        <f t="shared" ca="1" si="35"/>
        <v>-2.661992192990696</v>
      </c>
      <c r="M746" s="172">
        <f t="shared" ca="1" si="36"/>
        <v>4.1973629932283334</v>
      </c>
      <c r="N746" s="172"/>
    </row>
    <row r="747" spans="2:14" x14ac:dyDescent="0.25">
      <c r="B747" s="164">
        <v>715</v>
      </c>
      <c r="C747" s="172">
        <f ca="1">'Data (DefiLlama)'!$H$7*100+_xlfn.NORM.S.INV(RAND())*'Data (DefiLlama)'!$K$7*$C$6</f>
        <v>4.0208592518575763</v>
      </c>
      <c r="D747" s="172">
        <f ca="1">'Data (DefiLlama)'!$H$8*100+_xlfn.NORM.S.INV(RAND())*'Data (DefiLlama)'!$K$8*$C$6</f>
        <v>3.3274139172335215</v>
      </c>
      <c r="E747" s="172">
        <f ca="1">'Data (DefiLlama)'!$H$9*100+_xlfn.NORM.S.INV(RAND())*'Data (DefiLlama)'!$K$9*$C$6</f>
        <v>3.9240984507605665</v>
      </c>
      <c r="F747" s="172">
        <f ca="1">'Data (DefiLlama)'!$H$10*100+_xlfn.NORM.S.INV(RAND())*'Data (DefiLlama)'!$K$10*$C$6</f>
        <v>2.2281957684423235</v>
      </c>
      <c r="G747" s="172">
        <f ca="1">'Data (DefiLlama)'!$H$11*100+_xlfn.NORM.S.INV(RAND())*'Data (DefiLlama)'!$K$11*$C$6</f>
        <v>-0.16272824882101308</v>
      </c>
      <c r="H747" s="172">
        <f ca="1">'Data (DefiLlama)'!$H$12*100+_xlfn.NORM.S.INV(RAND())*'Data (DefiLlama)'!$K$12*$C$6</f>
        <v>3.5948481351751873</v>
      </c>
      <c r="I747" s="175">
        <f ca="1">'Data (DefiLlama)'!$H$13*100+_xlfn.NORM.S.INV(RAND())*'Data (DefiLlama)'!$K$13*$C$6</f>
        <v>5.8996054012895627</v>
      </c>
      <c r="J747" s="172">
        <f ca="1">C747*'Allocation - Base'!$H$6+D747*'Allocation - Base'!$H$7+E747*'Allocation - Base'!$H$8+F747*'Allocation - Base'!$H$9+G747*'Allocation - Base'!$H$10+H747*'Allocation - Base'!$H$11+I747*'Allocation - Base'!$H$12</f>
        <v>3.5502266753910221</v>
      </c>
      <c r="K747" s="172">
        <f t="shared" ca="1" si="34"/>
        <v>0</v>
      </c>
      <c r="L747" s="172">
        <f t="shared" ca="1" si="35"/>
        <v>3.450226675391022</v>
      </c>
      <c r="M747" s="172">
        <f t="shared" ca="1" si="36"/>
        <v>3.450226675391022</v>
      </c>
      <c r="N747" s="172"/>
    </row>
    <row r="748" spans="2:14" x14ac:dyDescent="0.25">
      <c r="B748" s="164">
        <v>716</v>
      </c>
      <c r="C748" s="172">
        <f ca="1">'Data (DefiLlama)'!$H$7*100+_xlfn.NORM.S.INV(RAND())*'Data (DefiLlama)'!$K$7*$C$6</f>
        <v>4.2403449274882385</v>
      </c>
      <c r="D748" s="172">
        <f ca="1">'Data (DefiLlama)'!$H$8*100+_xlfn.NORM.S.INV(RAND())*'Data (DefiLlama)'!$K$8*$C$6</f>
        <v>3.352551368184387</v>
      </c>
      <c r="E748" s="172">
        <f ca="1">'Data (DefiLlama)'!$H$9*100+_xlfn.NORM.S.INV(RAND())*'Data (DefiLlama)'!$K$9*$C$6</f>
        <v>3.3059082738201653</v>
      </c>
      <c r="F748" s="172">
        <f ca="1">'Data (DefiLlama)'!$H$10*100+_xlfn.NORM.S.INV(RAND())*'Data (DefiLlama)'!$K$10*$C$6</f>
        <v>2.8172255702404994</v>
      </c>
      <c r="G748" s="172">
        <f ca="1">'Data (DefiLlama)'!$H$11*100+_xlfn.NORM.S.INV(RAND())*'Data (DefiLlama)'!$K$11*$C$6</f>
        <v>-3.9693912936845842E-2</v>
      </c>
      <c r="H748" s="172">
        <f ca="1">'Data (DefiLlama)'!$H$12*100+_xlfn.NORM.S.INV(RAND())*'Data (DefiLlama)'!$K$12*$C$6</f>
        <v>4.6089838136495436</v>
      </c>
      <c r="I748" s="175">
        <f ca="1">'Data (DefiLlama)'!$H$13*100+_xlfn.NORM.S.INV(RAND())*'Data (DefiLlama)'!$K$13*$C$6</f>
        <v>4.4959112285871754</v>
      </c>
      <c r="J748" s="172">
        <f ca="1">C748*'Allocation - Base'!$H$6+D748*'Allocation - Base'!$H$7+E748*'Allocation - Base'!$H$8+F748*'Allocation - Base'!$H$9+G748*'Allocation - Base'!$H$10+H748*'Allocation - Base'!$H$11+I748*'Allocation - Base'!$H$12</f>
        <v>3.6260812651481991</v>
      </c>
      <c r="K748" s="172">
        <f t="shared" ca="1" si="34"/>
        <v>0</v>
      </c>
      <c r="L748" s="172">
        <f t="shared" ca="1" si="35"/>
        <v>3.526081265148199</v>
      </c>
      <c r="M748" s="172">
        <f t="shared" ca="1" si="36"/>
        <v>3.526081265148199</v>
      </c>
      <c r="N748" s="172"/>
    </row>
    <row r="749" spans="2:14" x14ac:dyDescent="0.25">
      <c r="B749" s="164">
        <v>717</v>
      </c>
      <c r="C749" s="172">
        <f ca="1">'Data (DefiLlama)'!$H$7*100+_xlfn.NORM.S.INV(RAND())*'Data (DefiLlama)'!$K$7*$C$6</f>
        <v>4.5993744598536779</v>
      </c>
      <c r="D749" s="172">
        <f ca="1">'Data (DefiLlama)'!$H$8*100+_xlfn.NORM.S.INV(RAND())*'Data (DefiLlama)'!$K$8*$C$6</f>
        <v>3.5899356853096265</v>
      </c>
      <c r="E749" s="172">
        <f ca="1">'Data (DefiLlama)'!$H$9*100+_xlfn.NORM.S.INV(RAND())*'Data (DefiLlama)'!$K$9*$C$6</f>
        <v>3.7364042938108657</v>
      </c>
      <c r="F749" s="172">
        <f ca="1">'Data (DefiLlama)'!$H$10*100+_xlfn.NORM.S.INV(RAND())*'Data (DefiLlama)'!$K$10*$C$6</f>
        <v>2.8123055882313372</v>
      </c>
      <c r="G749" s="172">
        <f ca="1">'Data (DefiLlama)'!$H$11*100+_xlfn.NORM.S.INV(RAND())*'Data (DefiLlama)'!$K$11*$C$6</f>
        <v>0.1378855008629655</v>
      </c>
      <c r="H749" s="172">
        <f ca="1">'Data (DefiLlama)'!$H$12*100+_xlfn.NORM.S.INV(RAND())*'Data (DefiLlama)'!$K$12*$C$6</f>
        <v>4.3081587430414112</v>
      </c>
      <c r="I749" s="175">
        <f ca="1">'Data (DefiLlama)'!$H$13*100+_xlfn.NORM.S.INV(RAND())*'Data (DefiLlama)'!$K$13*$C$6</f>
        <v>5.9376172838621759</v>
      </c>
      <c r="J749" s="172">
        <f ca="1">C749*'Allocation - Base'!$H$6+D749*'Allocation - Base'!$H$7+E749*'Allocation - Base'!$H$8+F749*'Allocation - Base'!$H$9+G749*'Allocation - Base'!$H$10+H749*'Allocation - Base'!$H$11+I749*'Allocation - Base'!$H$12</f>
        <v>3.8645154192355862</v>
      </c>
      <c r="K749" s="172">
        <f t="shared" ca="1" si="34"/>
        <v>0</v>
      </c>
      <c r="L749" s="172">
        <f t="shared" ca="1" si="35"/>
        <v>3.7645154192355861</v>
      </c>
      <c r="M749" s="172">
        <f t="shared" ca="1" si="36"/>
        <v>3.7645154192355861</v>
      </c>
      <c r="N749" s="172"/>
    </row>
    <row r="750" spans="2:14" x14ac:dyDescent="0.25">
      <c r="B750" s="164">
        <v>718</v>
      </c>
      <c r="C750" s="172">
        <f ca="1">'Data (DefiLlama)'!$H$7*100+_xlfn.NORM.S.INV(RAND())*'Data (DefiLlama)'!$K$7*$C$6</f>
        <v>4.2167791400041477</v>
      </c>
      <c r="D750" s="172">
        <f ca="1">'Data (DefiLlama)'!$H$8*100+_xlfn.NORM.S.INV(RAND())*'Data (DefiLlama)'!$K$8*$C$6</f>
        <v>4.9411638935399322</v>
      </c>
      <c r="E750" s="172">
        <f ca="1">'Data (DefiLlama)'!$H$9*100+_xlfn.NORM.S.INV(RAND())*'Data (DefiLlama)'!$K$9*$C$6</f>
        <v>4.055161132349558</v>
      </c>
      <c r="F750" s="172">
        <f ca="1">'Data (DefiLlama)'!$H$10*100+_xlfn.NORM.S.INV(RAND())*'Data (DefiLlama)'!$K$10*$C$6</f>
        <v>3.4192099429133274</v>
      </c>
      <c r="G750" s="172">
        <f ca="1">'Data (DefiLlama)'!$H$11*100+_xlfn.NORM.S.INV(RAND())*'Data (DefiLlama)'!$K$11*$C$6</f>
        <v>0.1019864909626768</v>
      </c>
      <c r="H750" s="172">
        <f ca="1">'Data (DefiLlama)'!$H$12*100+_xlfn.NORM.S.INV(RAND())*'Data (DefiLlama)'!$K$12*$C$6</f>
        <v>5.2947269921767131</v>
      </c>
      <c r="I750" s="175">
        <f ca="1">'Data (DefiLlama)'!$H$13*100+_xlfn.NORM.S.INV(RAND())*'Data (DefiLlama)'!$K$13*$C$6</f>
        <v>7.1421165679063661</v>
      </c>
      <c r="J750" s="172">
        <f ca="1">C750*'Allocation - Base'!$H$6+D750*'Allocation - Base'!$H$7+E750*'Allocation - Base'!$H$8+F750*'Allocation - Base'!$H$9+G750*'Allocation - Base'!$H$10+H750*'Allocation - Base'!$H$11+I750*'Allocation - Base'!$H$12</f>
        <v>4.3134233718482573</v>
      </c>
      <c r="K750" s="172">
        <f t="shared" ca="1" si="34"/>
        <v>4.856753409979329</v>
      </c>
      <c r="L750" s="172">
        <f t="shared" ca="1" si="35"/>
        <v>-0.64333003813107137</v>
      </c>
      <c r="M750" s="172">
        <f t="shared" ca="1" si="36"/>
        <v>4.2134233718482577</v>
      </c>
      <c r="N750" s="172"/>
    </row>
    <row r="751" spans="2:14" x14ac:dyDescent="0.25">
      <c r="B751" s="164">
        <v>719</v>
      </c>
      <c r="C751" s="172">
        <f ca="1">'Data (DefiLlama)'!$H$7*100+_xlfn.NORM.S.INV(RAND())*'Data (DefiLlama)'!$K$7*$C$6</f>
        <v>4.3010791865655369</v>
      </c>
      <c r="D751" s="172">
        <f ca="1">'Data (DefiLlama)'!$H$8*100+_xlfn.NORM.S.INV(RAND())*'Data (DefiLlama)'!$K$8*$C$6</f>
        <v>6.099441851128292</v>
      </c>
      <c r="E751" s="172">
        <f ca="1">'Data (DefiLlama)'!$H$9*100+_xlfn.NORM.S.INV(RAND())*'Data (DefiLlama)'!$K$9*$C$6</f>
        <v>3.7104487971625248</v>
      </c>
      <c r="F751" s="172">
        <f ca="1">'Data (DefiLlama)'!$H$10*100+_xlfn.NORM.S.INV(RAND())*'Data (DefiLlama)'!$K$10*$C$6</f>
        <v>3.4025548170315973</v>
      </c>
      <c r="G751" s="172">
        <f ca="1">'Data (DefiLlama)'!$H$11*100+_xlfn.NORM.S.INV(RAND())*'Data (DefiLlama)'!$K$11*$C$6</f>
        <v>-0.21524088052034376</v>
      </c>
      <c r="H751" s="172">
        <f ca="1">'Data (DefiLlama)'!$H$12*100+_xlfn.NORM.S.INV(RAND())*'Data (DefiLlama)'!$K$12*$C$6</f>
        <v>3.9428851830178244</v>
      </c>
      <c r="I751" s="175">
        <f ca="1">'Data (DefiLlama)'!$H$13*100+_xlfn.NORM.S.INV(RAND())*'Data (DefiLlama)'!$K$13*$C$6</f>
        <v>5.1095759901810904</v>
      </c>
      <c r="J751" s="172">
        <f ca="1">C751*'Allocation - Base'!$H$6+D751*'Allocation - Base'!$H$7+E751*'Allocation - Base'!$H$8+F751*'Allocation - Base'!$H$9+G751*'Allocation - Base'!$H$10+H751*'Allocation - Base'!$H$11+I751*'Allocation - Base'!$H$12</f>
        <v>4.3234671514690222</v>
      </c>
      <c r="K751" s="172">
        <f t="shared" ca="1" si="34"/>
        <v>0</v>
      </c>
      <c r="L751" s="172">
        <f t="shared" ca="1" si="35"/>
        <v>4.2234671514690225</v>
      </c>
      <c r="M751" s="172">
        <f t="shared" ca="1" si="36"/>
        <v>4.2234671514690225</v>
      </c>
      <c r="N751" s="172"/>
    </row>
    <row r="752" spans="2:14" x14ac:dyDescent="0.25">
      <c r="B752" s="164">
        <v>720</v>
      </c>
      <c r="C752" s="172">
        <f ca="1">'Data (DefiLlama)'!$H$7*100+_xlfn.NORM.S.INV(RAND())*'Data (DefiLlama)'!$K$7*$C$6</f>
        <v>4.391486573930921</v>
      </c>
      <c r="D752" s="172">
        <f ca="1">'Data (DefiLlama)'!$H$8*100+_xlfn.NORM.S.INV(RAND())*'Data (DefiLlama)'!$K$8*$C$6</f>
        <v>6.9657182774741919</v>
      </c>
      <c r="E752" s="172">
        <f ca="1">'Data (DefiLlama)'!$H$9*100+_xlfn.NORM.S.INV(RAND())*'Data (DefiLlama)'!$K$9*$C$6</f>
        <v>4.1391241727423571</v>
      </c>
      <c r="F752" s="172">
        <f ca="1">'Data (DefiLlama)'!$H$10*100+_xlfn.NORM.S.INV(RAND())*'Data (DefiLlama)'!$K$10*$C$6</f>
        <v>3.1198178668760419</v>
      </c>
      <c r="G752" s="172">
        <f ca="1">'Data (DefiLlama)'!$H$11*100+_xlfn.NORM.S.INV(RAND())*'Data (DefiLlama)'!$K$11*$C$6</f>
        <v>-6.4984355011313583E-2</v>
      </c>
      <c r="H752" s="172">
        <f ca="1">'Data (DefiLlama)'!$H$12*100+_xlfn.NORM.S.INV(RAND())*'Data (DefiLlama)'!$K$12*$C$6</f>
        <v>3.635021000946109</v>
      </c>
      <c r="I752" s="175">
        <f ca="1">'Data (DefiLlama)'!$H$13*100+_xlfn.NORM.S.INV(RAND())*'Data (DefiLlama)'!$K$13*$C$6</f>
        <v>4.0523721046465733</v>
      </c>
      <c r="J752" s="172">
        <f ca="1">C752*'Allocation - Base'!$H$6+D752*'Allocation - Base'!$H$7+E752*'Allocation - Base'!$H$8+F752*'Allocation - Base'!$H$9+G752*'Allocation - Base'!$H$10+H752*'Allocation - Base'!$H$11+I752*'Allocation - Base'!$H$12</f>
        <v>4.635660517124764</v>
      </c>
      <c r="K752" s="172">
        <f t="shared" ca="1" si="34"/>
        <v>0</v>
      </c>
      <c r="L752" s="172">
        <f t="shared" ca="1" si="35"/>
        <v>4.5356605171247644</v>
      </c>
      <c r="M752" s="172">
        <f t="shared" ca="1" si="36"/>
        <v>4.5356605171247644</v>
      </c>
      <c r="N752" s="172"/>
    </row>
    <row r="753" spans="2:14" x14ac:dyDescent="0.25">
      <c r="B753" s="164">
        <v>721</v>
      </c>
      <c r="C753" s="172">
        <f ca="1">'Data (DefiLlama)'!$H$7*100+_xlfn.NORM.S.INV(RAND())*'Data (DefiLlama)'!$K$7*$C$6</f>
        <v>4.3237074347759616</v>
      </c>
      <c r="D753" s="172">
        <f ca="1">'Data (DefiLlama)'!$H$8*100+_xlfn.NORM.S.INV(RAND())*'Data (DefiLlama)'!$K$8*$C$6</f>
        <v>5.5114321633221799</v>
      </c>
      <c r="E753" s="172">
        <f ca="1">'Data (DefiLlama)'!$H$9*100+_xlfn.NORM.S.INV(RAND())*'Data (DefiLlama)'!$K$9*$C$6</f>
        <v>3.7894925184086481</v>
      </c>
      <c r="F753" s="172">
        <f ca="1">'Data (DefiLlama)'!$H$10*100+_xlfn.NORM.S.INV(RAND())*'Data (DefiLlama)'!$K$10*$C$6</f>
        <v>2.0884744505058643</v>
      </c>
      <c r="G753" s="172">
        <f ca="1">'Data (DefiLlama)'!$H$11*100+_xlfn.NORM.S.INV(RAND())*'Data (DefiLlama)'!$K$11*$C$6</f>
        <v>0.31341914086317912</v>
      </c>
      <c r="H753" s="172">
        <f ca="1">'Data (DefiLlama)'!$H$12*100+_xlfn.NORM.S.INV(RAND())*'Data (DefiLlama)'!$K$12*$C$6</f>
        <v>6.4751527328828082</v>
      </c>
      <c r="I753" s="175">
        <f ca="1">'Data (DefiLlama)'!$H$13*100+_xlfn.NORM.S.INV(RAND())*'Data (DefiLlama)'!$K$13*$C$6</f>
        <v>6.552848269070771</v>
      </c>
      <c r="J753" s="172">
        <f ca="1">C753*'Allocation - Base'!$H$6+D753*'Allocation - Base'!$H$7+E753*'Allocation - Base'!$H$8+F753*'Allocation - Base'!$H$9+G753*'Allocation - Base'!$H$10+H753*'Allocation - Base'!$H$11+I753*'Allocation - Base'!$H$12</f>
        <v>4.6092872678410757</v>
      </c>
      <c r="K753" s="172">
        <f t="shared" ca="1" si="34"/>
        <v>0</v>
      </c>
      <c r="L753" s="172">
        <f t="shared" ca="1" si="35"/>
        <v>4.509287267841076</v>
      </c>
      <c r="M753" s="172">
        <f t="shared" ca="1" si="36"/>
        <v>4.509287267841076</v>
      </c>
      <c r="N753" s="172"/>
    </row>
    <row r="754" spans="2:14" x14ac:dyDescent="0.25">
      <c r="B754" s="164">
        <v>722</v>
      </c>
      <c r="C754" s="172">
        <f ca="1">'Data (DefiLlama)'!$H$7*100+_xlfn.NORM.S.INV(RAND())*'Data (DefiLlama)'!$K$7*$C$6</f>
        <v>4.0802434047574785</v>
      </c>
      <c r="D754" s="172">
        <f ca="1">'Data (DefiLlama)'!$H$8*100+_xlfn.NORM.S.INV(RAND())*'Data (DefiLlama)'!$K$8*$C$6</f>
        <v>5.2325262956512324</v>
      </c>
      <c r="E754" s="172">
        <f ca="1">'Data (DefiLlama)'!$H$9*100+_xlfn.NORM.S.INV(RAND())*'Data (DefiLlama)'!$K$9*$C$6</f>
        <v>3.784672176020496</v>
      </c>
      <c r="F754" s="172">
        <f ca="1">'Data (DefiLlama)'!$H$10*100+_xlfn.NORM.S.INV(RAND())*'Data (DefiLlama)'!$K$10*$C$6</f>
        <v>3.2069711332669262</v>
      </c>
      <c r="G754" s="172">
        <f ca="1">'Data (DefiLlama)'!$H$11*100+_xlfn.NORM.S.INV(RAND())*'Data (DefiLlama)'!$K$11*$C$6</f>
        <v>-0.19380598978541733</v>
      </c>
      <c r="H754" s="172">
        <f ca="1">'Data (DefiLlama)'!$H$12*100+_xlfn.NORM.S.INV(RAND())*'Data (DefiLlama)'!$K$12*$C$6</f>
        <v>5.7869254506744694</v>
      </c>
      <c r="I754" s="175">
        <f ca="1">'Data (DefiLlama)'!$H$13*100+_xlfn.NORM.S.INV(RAND())*'Data (DefiLlama)'!$K$13*$C$6</f>
        <v>4.1470427164103292</v>
      </c>
      <c r="J754" s="172">
        <f ca="1">C754*'Allocation - Base'!$H$6+D754*'Allocation - Base'!$H$7+E754*'Allocation - Base'!$H$8+F754*'Allocation - Base'!$H$9+G754*'Allocation - Base'!$H$10+H754*'Allocation - Base'!$H$11+I754*'Allocation - Base'!$H$12</f>
        <v>4.3367211574570756</v>
      </c>
      <c r="K754" s="172">
        <f t="shared" ca="1" si="34"/>
        <v>0</v>
      </c>
      <c r="L754" s="172">
        <f t="shared" ca="1" si="35"/>
        <v>4.236721157457076</v>
      </c>
      <c r="M754" s="172">
        <f t="shared" ca="1" si="36"/>
        <v>4.236721157457076</v>
      </c>
      <c r="N754" s="172"/>
    </row>
    <row r="755" spans="2:14" x14ac:dyDescent="0.25">
      <c r="B755" s="164">
        <v>723</v>
      </c>
      <c r="C755" s="172">
        <f ca="1">'Data (DefiLlama)'!$H$7*100+_xlfn.NORM.S.INV(RAND())*'Data (DefiLlama)'!$K$7*$C$6</f>
        <v>4.1335553317122091</v>
      </c>
      <c r="D755" s="172">
        <f ca="1">'Data (DefiLlama)'!$H$8*100+_xlfn.NORM.S.INV(RAND())*'Data (DefiLlama)'!$K$8*$C$6</f>
        <v>5.1072107537420539</v>
      </c>
      <c r="E755" s="172">
        <f ca="1">'Data (DefiLlama)'!$H$9*100+_xlfn.NORM.S.INV(RAND())*'Data (DefiLlama)'!$K$9*$C$6</f>
        <v>4.5893305358524472</v>
      </c>
      <c r="F755" s="172">
        <f ca="1">'Data (DefiLlama)'!$H$10*100+_xlfn.NORM.S.INV(RAND())*'Data (DefiLlama)'!$K$10*$C$6</f>
        <v>3.4834259155839287</v>
      </c>
      <c r="G755" s="172">
        <f ca="1">'Data (DefiLlama)'!$H$11*100+_xlfn.NORM.S.INV(RAND())*'Data (DefiLlama)'!$K$11*$C$6</f>
        <v>1.5028352861175065E-3</v>
      </c>
      <c r="H755" s="172">
        <f ca="1">'Data (DefiLlama)'!$H$12*100+_xlfn.NORM.S.INV(RAND())*'Data (DefiLlama)'!$K$12*$C$6</f>
        <v>5.4295633201719733</v>
      </c>
      <c r="I755" s="175">
        <f ca="1">'Data (DefiLlama)'!$H$13*100+_xlfn.NORM.S.INV(RAND())*'Data (DefiLlama)'!$K$13*$C$6</f>
        <v>5.5676311642684242</v>
      </c>
      <c r="J755" s="172">
        <f ca="1">C755*'Allocation - Base'!$H$6+D755*'Allocation - Base'!$H$7+E755*'Allocation - Base'!$H$8+F755*'Allocation - Base'!$H$9+G755*'Allocation - Base'!$H$10+H755*'Allocation - Base'!$H$11+I755*'Allocation - Base'!$H$12</f>
        <v>4.47871156170239</v>
      </c>
      <c r="K755" s="172">
        <f t="shared" ca="1" si="34"/>
        <v>0</v>
      </c>
      <c r="L755" s="172">
        <f t="shared" ca="1" si="35"/>
        <v>4.3787115617023904</v>
      </c>
      <c r="M755" s="172">
        <f t="shared" ca="1" si="36"/>
        <v>4.3787115617023904</v>
      </c>
      <c r="N755" s="172"/>
    </row>
    <row r="756" spans="2:14" x14ac:dyDescent="0.25">
      <c r="B756" s="164">
        <v>724</v>
      </c>
      <c r="C756" s="172">
        <f ca="1">'Data (DefiLlama)'!$H$7*100+_xlfn.NORM.S.INV(RAND())*'Data (DefiLlama)'!$K$7*$C$6</f>
        <v>4.1903797596773655</v>
      </c>
      <c r="D756" s="172">
        <f ca="1">'Data (DefiLlama)'!$H$8*100+_xlfn.NORM.S.INV(RAND())*'Data (DefiLlama)'!$K$8*$C$6</f>
        <v>6.7631878059848445</v>
      </c>
      <c r="E756" s="172">
        <f ca="1">'Data (DefiLlama)'!$H$9*100+_xlfn.NORM.S.INV(RAND())*'Data (DefiLlama)'!$K$9*$C$6</f>
        <v>4.9064049008410864</v>
      </c>
      <c r="F756" s="172">
        <f ca="1">'Data (DefiLlama)'!$H$10*100+_xlfn.NORM.S.INV(RAND())*'Data (DefiLlama)'!$K$10*$C$6</f>
        <v>4.146307351764186</v>
      </c>
      <c r="G756" s="172">
        <f ca="1">'Data (DefiLlama)'!$H$11*100+_xlfn.NORM.S.INV(RAND())*'Data (DefiLlama)'!$K$11*$C$6</f>
        <v>-0.18125220813480974</v>
      </c>
      <c r="H756" s="172">
        <f ca="1">'Data (DefiLlama)'!$H$12*100+_xlfn.NORM.S.INV(RAND())*'Data (DefiLlama)'!$K$12*$C$6</f>
        <v>4.5111121763568427</v>
      </c>
      <c r="I756" s="175">
        <f ca="1">'Data (DefiLlama)'!$H$13*100+_xlfn.NORM.S.INV(RAND())*'Data (DefiLlama)'!$K$13*$C$6</f>
        <v>3.9117330200910976</v>
      </c>
      <c r="J756" s="172">
        <f ca="1">C756*'Allocation - Base'!$H$6+D756*'Allocation - Base'!$H$7+E756*'Allocation - Base'!$H$8+F756*'Allocation - Base'!$H$9+G756*'Allocation - Base'!$H$10+H756*'Allocation - Base'!$H$11+I756*'Allocation - Base'!$H$12</f>
        <v>4.8421163206564781</v>
      </c>
      <c r="K756" s="172">
        <f t="shared" ca="1" si="34"/>
        <v>0.64306277706604742</v>
      </c>
      <c r="L756" s="172">
        <f t="shared" ca="1" si="35"/>
        <v>4.0990535435904309</v>
      </c>
      <c r="M756" s="172">
        <f t="shared" ca="1" si="36"/>
        <v>4.7421163206564785</v>
      </c>
      <c r="N756" s="172"/>
    </row>
    <row r="757" spans="2:14" x14ac:dyDescent="0.25">
      <c r="B757" s="164">
        <v>725</v>
      </c>
      <c r="C757" s="172">
        <f ca="1">'Data (DefiLlama)'!$H$7*100+_xlfn.NORM.S.INV(RAND())*'Data (DefiLlama)'!$K$7*$C$6</f>
        <v>4.142708799874022</v>
      </c>
      <c r="D757" s="172">
        <f ca="1">'Data (DefiLlama)'!$H$8*100+_xlfn.NORM.S.INV(RAND())*'Data (DefiLlama)'!$K$8*$C$6</f>
        <v>4.7613145525523093</v>
      </c>
      <c r="E757" s="172">
        <f ca="1">'Data (DefiLlama)'!$H$9*100+_xlfn.NORM.S.INV(RAND())*'Data (DefiLlama)'!$K$9*$C$6</f>
        <v>4.5528149016686665</v>
      </c>
      <c r="F757" s="172">
        <f ca="1">'Data (DefiLlama)'!$H$10*100+_xlfn.NORM.S.INV(RAND())*'Data (DefiLlama)'!$K$10*$C$6</f>
        <v>3.0534319820025488</v>
      </c>
      <c r="G757" s="172">
        <f ca="1">'Data (DefiLlama)'!$H$11*100+_xlfn.NORM.S.INV(RAND())*'Data (DefiLlama)'!$K$11*$C$6</f>
        <v>3.7424537897606473E-3</v>
      </c>
      <c r="H757" s="172">
        <f ca="1">'Data (DefiLlama)'!$H$12*100+_xlfn.NORM.S.INV(RAND())*'Data (DefiLlama)'!$K$12*$C$6</f>
        <v>4.4899755903714711</v>
      </c>
      <c r="I757" s="175">
        <f ca="1">'Data (DefiLlama)'!$H$13*100+_xlfn.NORM.S.INV(RAND())*'Data (DefiLlama)'!$K$13*$C$6</f>
        <v>2.9923067590404586</v>
      </c>
      <c r="J757" s="172">
        <f ca="1">C757*'Allocation - Base'!$H$6+D757*'Allocation - Base'!$H$7+E757*'Allocation - Base'!$H$8+F757*'Allocation - Base'!$H$9+G757*'Allocation - Base'!$H$10+H757*'Allocation - Base'!$H$11+I757*'Allocation - Base'!$H$12</f>
        <v>4.245028464762659</v>
      </c>
      <c r="K757" s="172">
        <f t="shared" ca="1" si="34"/>
        <v>0</v>
      </c>
      <c r="L757" s="172">
        <f t="shared" ca="1" si="35"/>
        <v>4.1450284647626594</v>
      </c>
      <c r="M757" s="172">
        <f t="shared" ca="1" si="36"/>
        <v>4.1450284647626594</v>
      </c>
      <c r="N757" s="172"/>
    </row>
    <row r="758" spans="2:14" x14ac:dyDescent="0.25">
      <c r="B758" s="164">
        <v>726</v>
      </c>
      <c r="C758" s="172">
        <f ca="1">'Data (DefiLlama)'!$H$7*100+_xlfn.NORM.S.INV(RAND())*'Data (DefiLlama)'!$K$7*$C$6</f>
        <v>4.2443617755189429</v>
      </c>
      <c r="D758" s="172">
        <f ca="1">'Data (DefiLlama)'!$H$8*100+_xlfn.NORM.S.INV(RAND())*'Data (DefiLlama)'!$K$8*$C$6</f>
        <v>6.1283124399000606</v>
      </c>
      <c r="E758" s="172">
        <f ca="1">'Data (DefiLlama)'!$H$9*100+_xlfn.NORM.S.INV(RAND())*'Data (DefiLlama)'!$K$9*$C$6</f>
        <v>3.2972202196647795</v>
      </c>
      <c r="F758" s="172">
        <f ca="1">'Data (DefiLlama)'!$H$10*100+_xlfn.NORM.S.INV(RAND())*'Data (DefiLlama)'!$K$10*$C$6</f>
        <v>2.7083600897626821</v>
      </c>
      <c r="G758" s="172">
        <f ca="1">'Data (DefiLlama)'!$H$11*100+_xlfn.NORM.S.INV(RAND())*'Data (DefiLlama)'!$K$11*$C$6</f>
        <v>-0.37914441379052327</v>
      </c>
      <c r="H758" s="172">
        <f ca="1">'Data (DefiLlama)'!$H$12*100+_xlfn.NORM.S.INV(RAND())*'Data (DefiLlama)'!$K$12*$C$6</f>
        <v>4.3933030067909069</v>
      </c>
      <c r="I758" s="175">
        <f ca="1">'Data (DefiLlama)'!$H$13*100+_xlfn.NORM.S.INV(RAND())*'Data (DefiLlama)'!$K$13*$C$6</f>
        <v>4.960208881832064</v>
      </c>
      <c r="J758" s="172">
        <f ca="1">C758*'Allocation - Base'!$H$6+D758*'Allocation - Base'!$H$7+E758*'Allocation - Base'!$H$8+F758*'Allocation - Base'!$H$9+G758*'Allocation - Base'!$H$10+H758*'Allocation - Base'!$H$11+I758*'Allocation - Base'!$H$12</f>
        <v>4.2697299278760026</v>
      </c>
      <c r="K758" s="172">
        <f t="shared" ca="1" si="34"/>
        <v>0</v>
      </c>
      <c r="L758" s="172">
        <f t="shared" ca="1" si="35"/>
        <v>4.1697299278760029</v>
      </c>
      <c r="M758" s="172">
        <f t="shared" ca="1" si="36"/>
        <v>4.1697299278760029</v>
      </c>
      <c r="N758" s="172"/>
    </row>
    <row r="759" spans="2:14" x14ac:dyDescent="0.25">
      <c r="B759" s="164">
        <v>727</v>
      </c>
      <c r="C759" s="172">
        <f ca="1">'Data (DefiLlama)'!$H$7*100+_xlfn.NORM.S.INV(RAND())*'Data (DefiLlama)'!$K$7*$C$6</f>
        <v>4.5181239362801966</v>
      </c>
      <c r="D759" s="172">
        <f ca="1">'Data (DefiLlama)'!$H$8*100+_xlfn.NORM.S.INV(RAND())*'Data (DefiLlama)'!$K$8*$C$6</f>
        <v>4.6348175114183281</v>
      </c>
      <c r="E759" s="172">
        <f ca="1">'Data (DefiLlama)'!$H$9*100+_xlfn.NORM.S.INV(RAND())*'Data (DefiLlama)'!$K$9*$C$6</f>
        <v>4.5983690034037172</v>
      </c>
      <c r="F759" s="172">
        <f ca="1">'Data (DefiLlama)'!$H$10*100+_xlfn.NORM.S.INV(RAND())*'Data (DefiLlama)'!$K$10*$C$6</f>
        <v>3.2048484378688253</v>
      </c>
      <c r="G759" s="172">
        <f ca="1">'Data (DefiLlama)'!$H$11*100+_xlfn.NORM.S.INV(RAND())*'Data (DefiLlama)'!$K$11*$C$6</f>
        <v>0.28295361882853304</v>
      </c>
      <c r="H759" s="172">
        <f ca="1">'Data (DefiLlama)'!$H$12*100+_xlfn.NORM.S.INV(RAND())*'Data (DefiLlama)'!$K$12*$C$6</f>
        <v>3.1686774556763266</v>
      </c>
      <c r="I759" s="175">
        <f ca="1">'Data (DefiLlama)'!$H$13*100+_xlfn.NORM.S.INV(RAND())*'Data (DefiLlama)'!$K$13*$C$6</f>
        <v>3.2033105227307344</v>
      </c>
      <c r="J759" s="172">
        <f ca="1">C759*'Allocation - Base'!$H$6+D759*'Allocation - Base'!$H$7+E759*'Allocation - Base'!$H$8+F759*'Allocation - Base'!$H$9+G759*'Allocation - Base'!$H$10+H759*'Allocation - Base'!$H$11+I759*'Allocation - Base'!$H$12</f>
        <v>4.1531831088824456</v>
      </c>
      <c r="K759" s="172">
        <f t="shared" ca="1" si="34"/>
        <v>0.56805439885309872</v>
      </c>
      <c r="L759" s="172">
        <f t="shared" ca="1" si="35"/>
        <v>3.4851287100293473</v>
      </c>
      <c r="M759" s="172">
        <f t="shared" ca="1" si="36"/>
        <v>4.0531831088824459</v>
      </c>
      <c r="N759" s="172"/>
    </row>
    <row r="760" spans="2:14" x14ac:dyDescent="0.25">
      <c r="B760" s="164">
        <v>728</v>
      </c>
      <c r="C760" s="172">
        <f ca="1">'Data (DefiLlama)'!$H$7*100+_xlfn.NORM.S.INV(RAND())*'Data (DefiLlama)'!$K$7*$C$6</f>
        <v>4.2183602499752428</v>
      </c>
      <c r="D760" s="172">
        <f ca="1">'Data (DefiLlama)'!$H$8*100+_xlfn.NORM.S.INV(RAND())*'Data (DefiLlama)'!$K$8*$C$6</f>
        <v>5.2221452740241538</v>
      </c>
      <c r="E760" s="172">
        <f ca="1">'Data (DefiLlama)'!$H$9*100+_xlfn.NORM.S.INV(RAND())*'Data (DefiLlama)'!$K$9*$C$6</f>
        <v>4.1355569218832242</v>
      </c>
      <c r="F760" s="172">
        <f ca="1">'Data (DefiLlama)'!$H$10*100+_xlfn.NORM.S.INV(RAND())*'Data (DefiLlama)'!$K$10*$C$6</f>
        <v>3.6605081936774195</v>
      </c>
      <c r="G760" s="172">
        <f ca="1">'Data (DefiLlama)'!$H$11*100+_xlfn.NORM.S.INV(RAND())*'Data (DefiLlama)'!$K$11*$C$6</f>
        <v>-6.3560049063573695E-2</v>
      </c>
      <c r="H760" s="172">
        <f ca="1">'Data (DefiLlama)'!$H$12*100+_xlfn.NORM.S.INV(RAND())*'Data (DefiLlama)'!$K$12*$C$6</f>
        <v>5.3243007491408276</v>
      </c>
      <c r="I760" s="175">
        <f ca="1">'Data (DefiLlama)'!$H$13*100+_xlfn.NORM.S.INV(RAND())*'Data (DefiLlama)'!$K$13*$C$6</f>
        <v>6.354808097734951</v>
      </c>
      <c r="J760" s="172">
        <f ca="1">C760*'Allocation - Base'!$H$6+D760*'Allocation - Base'!$H$7+E760*'Allocation - Base'!$H$8+F760*'Allocation - Base'!$H$9+G760*'Allocation - Base'!$H$10+H760*'Allocation - Base'!$H$11+I760*'Allocation - Base'!$H$12</f>
        <v>4.4004007338873627</v>
      </c>
      <c r="K760" s="172">
        <f t="shared" ca="1" si="34"/>
        <v>0</v>
      </c>
      <c r="L760" s="172">
        <f t="shared" ca="1" si="35"/>
        <v>4.3004007338873631</v>
      </c>
      <c r="M760" s="172">
        <f t="shared" ca="1" si="36"/>
        <v>4.3004007338873631</v>
      </c>
      <c r="N760" s="172"/>
    </row>
    <row r="761" spans="2:14" x14ac:dyDescent="0.25">
      <c r="B761" s="164">
        <v>729</v>
      </c>
      <c r="C761" s="172">
        <f ca="1">'Data (DefiLlama)'!$H$7*100+_xlfn.NORM.S.INV(RAND())*'Data (DefiLlama)'!$K$7*$C$6</f>
        <v>4.3364062555426584</v>
      </c>
      <c r="D761" s="172">
        <f ca="1">'Data (DefiLlama)'!$H$8*100+_xlfn.NORM.S.INV(RAND())*'Data (DefiLlama)'!$K$8*$C$6</f>
        <v>5.8052433020795631</v>
      </c>
      <c r="E761" s="172">
        <f ca="1">'Data (DefiLlama)'!$H$9*100+_xlfn.NORM.S.INV(RAND())*'Data (DefiLlama)'!$K$9*$C$6</f>
        <v>3.283433114901821</v>
      </c>
      <c r="F761" s="172">
        <f ca="1">'Data (DefiLlama)'!$H$10*100+_xlfn.NORM.S.INV(RAND())*'Data (DefiLlama)'!$K$10*$C$6</f>
        <v>3.6619949145120114</v>
      </c>
      <c r="G761" s="172">
        <f ca="1">'Data (DefiLlama)'!$H$11*100+_xlfn.NORM.S.INV(RAND())*'Data (DefiLlama)'!$K$11*$C$6</f>
        <v>0.23795961049705983</v>
      </c>
      <c r="H761" s="172">
        <f ca="1">'Data (DefiLlama)'!$H$12*100+_xlfn.NORM.S.INV(RAND())*'Data (DefiLlama)'!$K$12*$C$6</f>
        <v>5.6717721868945219</v>
      </c>
      <c r="I761" s="175">
        <f ca="1">'Data (DefiLlama)'!$H$13*100+_xlfn.NORM.S.INV(RAND())*'Data (DefiLlama)'!$K$13*$C$6</f>
        <v>6.1577927149710305</v>
      </c>
      <c r="J761" s="172">
        <f ca="1">C761*'Allocation - Base'!$H$6+D761*'Allocation - Base'!$H$7+E761*'Allocation - Base'!$H$8+F761*'Allocation - Base'!$H$9+G761*'Allocation - Base'!$H$10+H761*'Allocation - Base'!$H$11+I761*'Allocation - Base'!$H$12</f>
        <v>4.4357547894671754</v>
      </c>
      <c r="K761" s="172">
        <f t="shared" ca="1" si="34"/>
        <v>9.8674278091229439</v>
      </c>
      <c r="L761" s="172">
        <f t="shared" ca="1" si="35"/>
        <v>-5.5316730196557682</v>
      </c>
      <c r="M761" s="172">
        <f t="shared" ca="1" si="36"/>
        <v>4.3357547894671757</v>
      </c>
      <c r="N761" s="172"/>
    </row>
    <row r="762" spans="2:14" x14ac:dyDescent="0.25">
      <c r="B762" s="164">
        <v>730</v>
      </c>
      <c r="C762" s="172">
        <f ca="1">'Data (DefiLlama)'!$H$7*100+_xlfn.NORM.S.INV(RAND())*'Data (DefiLlama)'!$K$7*$C$6</f>
        <v>4.0370141295179911</v>
      </c>
      <c r="D762" s="172">
        <f ca="1">'Data (DefiLlama)'!$H$8*100+_xlfn.NORM.S.INV(RAND())*'Data (DefiLlama)'!$K$8*$C$6</f>
        <v>4.5570225257041264</v>
      </c>
      <c r="E762" s="172">
        <f ca="1">'Data (DefiLlama)'!$H$9*100+_xlfn.NORM.S.INV(RAND())*'Data (DefiLlama)'!$K$9*$C$6</f>
        <v>4.7380546761110516</v>
      </c>
      <c r="F762" s="172">
        <f ca="1">'Data (DefiLlama)'!$H$10*100+_xlfn.NORM.S.INV(RAND())*'Data (DefiLlama)'!$K$10*$C$6</f>
        <v>2.950676022047316</v>
      </c>
      <c r="G762" s="172">
        <f ca="1">'Data (DefiLlama)'!$H$11*100+_xlfn.NORM.S.INV(RAND())*'Data (DefiLlama)'!$K$11*$C$6</f>
        <v>-1.410896398371205E-2</v>
      </c>
      <c r="H762" s="172">
        <f ca="1">'Data (DefiLlama)'!$H$12*100+_xlfn.NORM.S.INV(RAND())*'Data (DefiLlama)'!$K$12*$C$6</f>
        <v>5.0658994914833579</v>
      </c>
      <c r="I762" s="175">
        <f ca="1">'Data (DefiLlama)'!$H$13*100+_xlfn.NORM.S.INV(RAND())*'Data (DefiLlama)'!$K$13*$C$6</f>
        <v>4.5206884105713003</v>
      </c>
      <c r="J762" s="172">
        <f ca="1">C762*'Allocation - Base'!$H$6+D762*'Allocation - Base'!$H$7+E762*'Allocation - Base'!$H$8+F762*'Allocation - Base'!$H$9+G762*'Allocation - Base'!$H$10+H762*'Allocation - Base'!$H$11+I762*'Allocation - Base'!$H$12</f>
        <v>4.2940530148325093</v>
      </c>
      <c r="K762" s="172">
        <f t="shared" ca="1" si="34"/>
        <v>0</v>
      </c>
      <c r="L762" s="172">
        <f t="shared" ca="1" si="35"/>
        <v>4.1940530148325097</v>
      </c>
      <c r="M762" s="172">
        <f t="shared" ca="1" si="36"/>
        <v>4.1940530148325097</v>
      </c>
      <c r="N762" s="172"/>
    </row>
    <row r="763" spans="2:14" x14ac:dyDescent="0.25">
      <c r="B763" s="164">
        <v>731</v>
      </c>
      <c r="C763" s="172">
        <f ca="1">'Data (DefiLlama)'!$H$7*100+_xlfn.NORM.S.INV(RAND())*'Data (DefiLlama)'!$K$7*$C$6</f>
        <v>4.186665911534309</v>
      </c>
      <c r="D763" s="172">
        <f ca="1">'Data (DefiLlama)'!$H$8*100+_xlfn.NORM.S.INV(RAND())*'Data (DefiLlama)'!$K$8*$C$6</f>
        <v>4.4225744518520562</v>
      </c>
      <c r="E763" s="172">
        <f ca="1">'Data (DefiLlama)'!$H$9*100+_xlfn.NORM.S.INV(RAND())*'Data (DefiLlama)'!$K$9*$C$6</f>
        <v>4.5040860793988458</v>
      </c>
      <c r="F763" s="172">
        <f ca="1">'Data (DefiLlama)'!$H$10*100+_xlfn.NORM.S.INV(RAND())*'Data (DefiLlama)'!$K$10*$C$6</f>
        <v>3.4240865640456057</v>
      </c>
      <c r="G763" s="172">
        <f ca="1">'Data (DefiLlama)'!$H$11*100+_xlfn.NORM.S.INV(RAND())*'Data (DefiLlama)'!$K$11*$C$6</f>
        <v>-5.828263327538703E-4</v>
      </c>
      <c r="H763" s="172">
        <f ca="1">'Data (DefiLlama)'!$H$12*100+_xlfn.NORM.S.INV(RAND())*'Data (DefiLlama)'!$K$12*$C$6</f>
        <v>4.6166235810328473</v>
      </c>
      <c r="I763" s="175">
        <f ca="1">'Data (DefiLlama)'!$H$13*100+_xlfn.NORM.S.INV(RAND())*'Data (DefiLlama)'!$K$13*$C$6</f>
        <v>4.7552459481907432</v>
      </c>
      <c r="J763" s="172">
        <f ca="1">C763*'Allocation - Base'!$H$6+D763*'Allocation - Base'!$H$7+E763*'Allocation - Base'!$H$8+F763*'Allocation - Base'!$H$9+G763*'Allocation - Base'!$H$10+H763*'Allocation - Base'!$H$11+I763*'Allocation - Base'!$H$12</f>
        <v>4.1801293021113075</v>
      </c>
      <c r="K763" s="172">
        <f t="shared" ca="1" si="34"/>
        <v>0</v>
      </c>
      <c r="L763" s="172">
        <f t="shared" ca="1" si="35"/>
        <v>4.0801293021113079</v>
      </c>
      <c r="M763" s="172">
        <f t="shared" ca="1" si="36"/>
        <v>4.0801293021113079</v>
      </c>
      <c r="N763" s="172"/>
    </row>
    <row r="764" spans="2:14" x14ac:dyDescent="0.25">
      <c r="B764" s="164">
        <v>732</v>
      </c>
      <c r="C764" s="172">
        <f ca="1">'Data (DefiLlama)'!$H$7*100+_xlfn.NORM.S.INV(RAND())*'Data (DefiLlama)'!$K$7*$C$6</f>
        <v>4.0366509504238932</v>
      </c>
      <c r="D764" s="172">
        <f ca="1">'Data (DefiLlama)'!$H$8*100+_xlfn.NORM.S.INV(RAND())*'Data (DefiLlama)'!$K$8*$C$6</f>
        <v>3.8367732992803352</v>
      </c>
      <c r="E764" s="172">
        <f ca="1">'Data (DefiLlama)'!$H$9*100+_xlfn.NORM.S.INV(RAND())*'Data (DefiLlama)'!$K$9*$C$6</f>
        <v>4.7315664328175755</v>
      </c>
      <c r="F764" s="172">
        <f ca="1">'Data (DefiLlama)'!$H$10*100+_xlfn.NORM.S.INV(RAND())*'Data (DefiLlama)'!$K$10*$C$6</f>
        <v>3.3076495836959201</v>
      </c>
      <c r="G764" s="172">
        <f ca="1">'Data (DefiLlama)'!$H$11*100+_xlfn.NORM.S.INV(RAND())*'Data (DefiLlama)'!$K$11*$C$6</f>
        <v>0.21808267936939438</v>
      </c>
      <c r="H764" s="172">
        <f ca="1">'Data (DefiLlama)'!$H$12*100+_xlfn.NORM.S.INV(RAND())*'Data (DefiLlama)'!$K$12*$C$6</f>
        <v>4.6055287197336963</v>
      </c>
      <c r="I764" s="175">
        <f ca="1">'Data (DefiLlama)'!$H$13*100+_xlfn.NORM.S.INV(RAND())*'Data (DefiLlama)'!$K$13*$C$6</f>
        <v>5.8094172783500362</v>
      </c>
      <c r="J764" s="172">
        <f ca="1">C764*'Allocation - Base'!$H$6+D764*'Allocation - Base'!$H$7+E764*'Allocation - Base'!$H$8+F764*'Allocation - Base'!$H$9+G764*'Allocation - Base'!$H$10+H764*'Allocation - Base'!$H$11+I764*'Allocation - Base'!$H$12</f>
        <v>4.0548136600801694</v>
      </c>
      <c r="K764" s="172">
        <f t="shared" ca="1" si="34"/>
        <v>0</v>
      </c>
      <c r="L764" s="172">
        <f t="shared" ca="1" si="35"/>
        <v>3.9548136600801693</v>
      </c>
      <c r="M764" s="172">
        <f t="shared" ca="1" si="36"/>
        <v>3.9548136600801693</v>
      </c>
      <c r="N764" s="172"/>
    </row>
    <row r="765" spans="2:14" x14ac:dyDescent="0.25">
      <c r="B765" s="164">
        <v>733</v>
      </c>
      <c r="C765" s="172">
        <f ca="1">'Data (DefiLlama)'!$H$7*100+_xlfn.NORM.S.INV(RAND())*'Data (DefiLlama)'!$K$7*$C$6</f>
        <v>4.1731741891469394</v>
      </c>
      <c r="D765" s="172">
        <f ca="1">'Data (DefiLlama)'!$H$8*100+_xlfn.NORM.S.INV(RAND())*'Data (DefiLlama)'!$K$8*$C$6</f>
        <v>3.9767522011885119</v>
      </c>
      <c r="E765" s="172">
        <f ca="1">'Data (DefiLlama)'!$H$9*100+_xlfn.NORM.S.INV(RAND())*'Data (DefiLlama)'!$K$9*$C$6</f>
        <v>4.9532746719789378</v>
      </c>
      <c r="F765" s="172">
        <f ca="1">'Data (DefiLlama)'!$H$10*100+_xlfn.NORM.S.INV(RAND())*'Data (DefiLlama)'!$K$10*$C$6</f>
        <v>3.4741438902171371</v>
      </c>
      <c r="G765" s="172">
        <f ca="1">'Data (DefiLlama)'!$H$11*100+_xlfn.NORM.S.INV(RAND())*'Data (DefiLlama)'!$K$11*$C$6</f>
        <v>-6.6620185622374678E-2</v>
      </c>
      <c r="H765" s="172">
        <f ca="1">'Data (DefiLlama)'!$H$12*100+_xlfn.NORM.S.INV(RAND())*'Data (DefiLlama)'!$K$12*$C$6</f>
        <v>5.0090475072443565</v>
      </c>
      <c r="I765" s="175">
        <f ca="1">'Data (DefiLlama)'!$H$13*100+_xlfn.NORM.S.INV(RAND())*'Data (DefiLlama)'!$K$13*$C$6</f>
        <v>6.9317754922544683</v>
      </c>
      <c r="J765" s="172">
        <f ca="1">C765*'Allocation - Base'!$H$6+D765*'Allocation - Base'!$H$7+E765*'Allocation - Base'!$H$8+F765*'Allocation - Base'!$H$9+G765*'Allocation - Base'!$H$10+H765*'Allocation - Base'!$H$11+I765*'Allocation - Base'!$H$12</f>
        <v>4.2324850918414789</v>
      </c>
      <c r="K765" s="172">
        <f t="shared" ca="1" si="34"/>
        <v>0</v>
      </c>
      <c r="L765" s="172">
        <f t="shared" ca="1" si="35"/>
        <v>4.1324850918414793</v>
      </c>
      <c r="M765" s="172">
        <f t="shared" ca="1" si="36"/>
        <v>4.1324850918414793</v>
      </c>
      <c r="N765" s="172"/>
    </row>
    <row r="766" spans="2:14" x14ac:dyDescent="0.25">
      <c r="B766" s="164">
        <v>734</v>
      </c>
      <c r="C766" s="172">
        <f ca="1">'Data (DefiLlama)'!$H$7*100+_xlfn.NORM.S.INV(RAND())*'Data (DefiLlama)'!$K$7*$C$6</f>
        <v>4.1445149300007538</v>
      </c>
      <c r="D766" s="172">
        <f ca="1">'Data (DefiLlama)'!$H$8*100+_xlfn.NORM.S.INV(RAND())*'Data (DefiLlama)'!$K$8*$C$6</f>
        <v>4.9274665570310532</v>
      </c>
      <c r="E766" s="172">
        <f ca="1">'Data (DefiLlama)'!$H$9*100+_xlfn.NORM.S.INV(RAND())*'Data (DefiLlama)'!$K$9*$C$6</f>
        <v>4.195565185261108</v>
      </c>
      <c r="F766" s="172">
        <f ca="1">'Data (DefiLlama)'!$H$10*100+_xlfn.NORM.S.INV(RAND())*'Data (DefiLlama)'!$K$10*$C$6</f>
        <v>2.1138715915531749</v>
      </c>
      <c r="G766" s="172">
        <f ca="1">'Data (DefiLlama)'!$H$11*100+_xlfn.NORM.S.INV(RAND())*'Data (DefiLlama)'!$K$11*$C$6</f>
        <v>0.26230019567830731</v>
      </c>
      <c r="H766" s="172">
        <f ca="1">'Data (DefiLlama)'!$H$12*100+_xlfn.NORM.S.INV(RAND())*'Data (DefiLlama)'!$K$12*$C$6</f>
        <v>4.7589625175956058</v>
      </c>
      <c r="I766" s="175">
        <f ca="1">'Data (DefiLlama)'!$H$13*100+_xlfn.NORM.S.INV(RAND())*'Data (DefiLlama)'!$K$13*$C$6</f>
        <v>7.7873578316611063</v>
      </c>
      <c r="J766" s="172">
        <f ca="1">C766*'Allocation - Base'!$H$6+D766*'Allocation - Base'!$H$7+E766*'Allocation - Base'!$H$8+F766*'Allocation - Base'!$H$9+G766*'Allocation - Base'!$H$10+H766*'Allocation - Base'!$H$11+I766*'Allocation - Base'!$H$12</f>
        <v>4.251071801996523</v>
      </c>
      <c r="K766" s="172">
        <f t="shared" ca="1" si="34"/>
        <v>1.449956041617142</v>
      </c>
      <c r="L766" s="172">
        <f t="shared" ca="1" si="35"/>
        <v>2.7011157603793814</v>
      </c>
      <c r="M766" s="172">
        <f t="shared" ca="1" si="36"/>
        <v>4.1510718019965234</v>
      </c>
      <c r="N766" s="172"/>
    </row>
    <row r="767" spans="2:14" x14ac:dyDescent="0.25">
      <c r="B767" s="164">
        <v>735</v>
      </c>
      <c r="C767" s="172">
        <f ca="1">'Data (DefiLlama)'!$H$7*100+_xlfn.NORM.S.INV(RAND())*'Data (DefiLlama)'!$K$7*$C$6</f>
        <v>4.3530429188097726</v>
      </c>
      <c r="D767" s="172">
        <f ca="1">'Data (DefiLlama)'!$H$8*100+_xlfn.NORM.S.INV(RAND())*'Data (DefiLlama)'!$K$8*$C$6</f>
        <v>3.5344049496837586</v>
      </c>
      <c r="E767" s="172">
        <f ca="1">'Data (DefiLlama)'!$H$9*100+_xlfn.NORM.S.INV(RAND())*'Data (DefiLlama)'!$K$9*$C$6</f>
        <v>3.8455447849646118</v>
      </c>
      <c r="F767" s="172">
        <f ca="1">'Data (DefiLlama)'!$H$10*100+_xlfn.NORM.S.INV(RAND())*'Data (DefiLlama)'!$K$10*$C$6</f>
        <v>2.8844320202066904</v>
      </c>
      <c r="G767" s="172">
        <f ca="1">'Data (DefiLlama)'!$H$11*100+_xlfn.NORM.S.INV(RAND())*'Data (DefiLlama)'!$K$11*$C$6</f>
        <v>0.42043302220414053</v>
      </c>
      <c r="H767" s="172">
        <f ca="1">'Data (DefiLlama)'!$H$12*100+_xlfn.NORM.S.INV(RAND())*'Data (DefiLlama)'!$K$12*$C$6</f>
        <v>4.8191127153635858</v>
      </c>
      <c r="I767" s="175">
        <f ca="1">'Data (DefiLlama)'!$H$13*100+_xlfn.NORM.S.INV(RAND())*'Data (DefiLlama)'!$K$13*$C$6</f>
        <v>7.9573459434497931</v>
      </c>
      <c r="J767" s="172">
        <f ca="1">C767*'Allocation - Base'!$H$6+D767*'Allocation - Base'!$H$7+E767*'Allocation - Base'!$H$8+F767*'Allocation - Base'!$H$9+G767*'Allocation - Base'!$H$10+H767*'Allocation - Base'!$H$11+I767*'Allocation - Base'!$H$12</f>
        <v>3.8947888677197691</v>
      </c>
      <c r="K767" s="172">
        <f t="shared" ca="1" si="34"/>
        <v>0</v>
      </c>
      <c r="L767" s="172">
        <f t="shared" ca="1" si="35"/>
        <v>3.794788867719769</v>
      </c>
      <c r="M767" s="172">
        <f t="shared" ca="1" si="36"/>
        <v>3.794788867719769</v>
      </c>
      <c r="N767" s="172"/>
    </row>
    <row r="768" spans="2:14" x14ac:dyDescent="0.25">
      <c r="B768" s="164">
        <v>736</v>
      </c>
      <c r="C768" s="172">
        <f ca="1">'Data (DefiLlama)'!$H$7*100+_xlfn.NORM.S.INV(RAND())*'Data (DefiLlama)'!$K$7*$C$6</f>
        <v>4.0894069352295155</v>
      </c>
      <c r="D768" s="172">
        <f ca="1">'Data (DefiLlama)'!$H$8*100+_xlfn.NORM.S.INV(RAND())*'Data (DefiLlama)'!$K$8*$C$6</f>
        <v>5.1075549812348999</v>
      </c>
      <c r="E768" s="172">
        <f ca="1">'Data (DefiLlama)'!$H$9*100+_xlfn.NORM.S.INV(RAND())*'Data (DefiLlama)'!$K$9*$C$6</f>
        <v>4.8819406445126141</v>
      </c>
      <c r="F768" s="172">
        <f ca="1">'Data (DefiLlama)'!$H$10*100+_xlfn.NORM.S.INV(RAND())*'Data (DefiLlama)'!$K$10*$C$6</f>
        <v>2.7491529980168514</v>
      </c>
      <c r="G768" s="172">
        <f ca="1">'Data (DefiLlama)'!$H$11*100+_xlfn.NORM.S.INV(RAND())*'Data (DefiLlama)'!$K$11*$C$6</f>
        <v>-0.29091198259801743</v>
      </c>
      <c r="H768" s="172">
        <f ca="1">'Data (DefiLlama)'!$H$12*100+_xlfn.NORM.S.INV(RAND())*'Data (DefiLlama)'!$K$12*$C$6</f>
        <v>4.6769610272625588</v>
      </c>
      <c r="I768" s="175">
        <f ca="1">'Data (DefiLlama)'!$H$13*100+_xlfn.NORM.S.INV(RAND())*'Data (DefiLlama)'!$K$13*$C$6</f>
        <v>4.9186065782147521</v>
      </c>
      <c r="J768" s="172">
        <f ca="1">C768*'Allocation - Base'!$H$6+D768*'Allocation - Base'!$H$7+E768*'Allocation - Base'!$H$8+F768*'Allocation - Base'!$H$9+G768*'Allocation - Base'!$H$10+H768*'Allocation - Base'!$H$11+I768*'Allocation - Base'!$H$12</f>
        <v>4.4111945419652159</v>
      </c>
      <c r="K768" s="172">
        <f t="shared" ca="1" si="34"/>
        <v>0</v>
      </c>
      <c r="L768" s="172">
        <f t="shared" ca="1" si="35"/>
        <v>4.3111945419652162</v>
      </c>
      <c r="M768" s="172">
        <f t="shared" ca="1" si="36"/>
        <v>4.3111945419652162</v>
      </c>
      <c r="N768" s="172"/>
    </row>
    <row r="769" spans="2:14" x14ac:dyDescent="0.25">
      <c r="B769" s="164">
        <v>737</v>
      </c>
      <c r="C769" s="172">
        <f ca="1">'Data (DefiLlama)'!$H$7*100+_xlfn.NORM.S.INV(RAND())*'Data (DefiLlama)'!$K$7*$C$6</f>
        <v>4.1853649430660012</v>
      </c>
      <c r="D769" s="172">
        <f ca="1">'Data (DefiLlama)'!$H$8*100+_xlfn.NORM.S.INV(RAND())*'Data (DefiLlama)'!$K$8*$C$6</f>
        <v>4.1320986337530794</v>
      </c>
      <c r="E769" s="172">
        <f ca="1">'Data (DefiLlama)'!$H$9*100+_xlfn.NORM.S.INV(RAND())*'Data (DefiLlama)'!$K$9*$C$6</f>
        <v>4.0449401598326373</v>
      </c>
      <c r="F769" s="172">
        <f ca="1">'Data (DefiLlama)'!$H$10*100+_xlfn.NORM.S.INV(RAND())*'Data (DefiLlama)'!$K$10*$C$6</f>
        <v>2.6525012263587344</v>
      </c>
      <c r="G769" s="172">
        <f ca="1">'Data (DefiLlama)'!$H$11*100+_xlfn.NORM.S.INV(RAND())*'Data (DefiLlama)'!$K$11*$C$6</f>
        <v>-0.12225300812093234</v>
      </c>
      <c r="H769" s="172">
        <f ca="1">'Data (DefiLlama)'!$H$12*100+_xlfn.NORM.S.INV(RAND())*'Data (DefiLlama)'!$K$12*$C$6</f>
        <v>5.959728607302881</v>
      </c>
      <c r="I769" s="175">
        <f ca="1">'Data (DefiLlama)'!$H$13*100+_xlfn.NORM.S.INV(RAND())*'Data (DefiLlama)'!$K$13*$C$6</f>
        <v>4.0037691617318556</v>
      </c>
      <c r="J769" s="172">
        <f ca="1">C769*'Allocation - Base'!$H$6+D769*'Allocation - Base'!$H$7+E769*'Allocation - Base'!$H$8+F769*'Allocation - Base'!$H$9+G769*'Allocation - Base'!$H$10+H769*'Allocation - Base'!$H$11+I769*'Allocation - Base'!$H$12</f>
        <v>4.1877158220056154</v>
      </c>
      <c r="K769" s="172">
        <f t="shared" ca="1" si="34"/>
        <v>0.31248866201738845</v>
      </c>
      <c r="L769" s="172">
        <f t="shared" ca="1" si="35"/>
        <v>3.7752271599882272</v>
      </c>
      <c r="M769" s="172">
        <f t="shared" ca="1" si="36"/>
        <v>4.0877158220056158</v>
      </c>
      <c r="N769" s="172"/>
    </row>
    <row r="770" spans="2:14" x14ac:dyDescent="0.25">
      <c r="B770" s="164">
        <v>738</v>
      </c>
      <c r="C770" s="172">
        <f ca="1">'Data (DefiLlama)'!$H$7*100+_xlfn.NORM.S.INV(RAND())*'Data (DefiLlama)'!$K$7*$C$6</f>
        <v>4.4185258045517193</v>
      </c>
      <c r="D770" s="172">
        <f ca="1">'Data (DefiLlama)'!$H$8*100+_xlfn.NORM.S.INV(RAND())*'Data (DefiLlama)'!$K$8*$C$6</f>
        <v>5.5837610904729242</v>
      </c>
      <c r="E770" s="172">
        <f ca="1">'Data (DefiLlama)'!$H$9*100+_xlfn.NORM.S.INV(RAND())*'Data (DefiLlama)'!$K$9*$C$6</f>
        <v>3.8763129372481826</v>
      </c>
      <c r="F770" s="172">
        <f ca="1">'Data (DefiLlama)'!$H$10*100+_xlfn.NORM.S.INV(RAND())*'Data (DefiLlama)'!$K$10*$C$6</f>
        <v>3.5311367970206944</v>
      </c>
      <c r="G770" s="172">
        <f ca="1">'Data (DefiLlama)'!$H$11*100+_xlfn.NORM.S.INV(RAND())*'Data (DefiLlama)'!$K$11*$C$6</f>
        <v>-0.18115254090821425</v>
      </c>
      <c r="H770" s="172">
        <f ca="1">'Data (DefiLlama)'!$H$12*100+_xlfn.NORM.S.INV(RAND())*'Data (DefiLlama)'!$K$12*$C$6</f>
        <v>3.9004117182189728</v>
      </c>
      <c r="I770" s="175">
        <f ca="1">'Data (DefiLlama)'!$H$13*100+_xlfn.NORM.S.INV(RAND())*'Data (DefiLlama)'!$K$13*$C$6</f>
        <v>3.3342687967943139</v>
      </c>
      <c r="J770" s="172">
        <f ca="1">C770*'Allocation - Base'!$H$6+D770*'Allocation - Base'!$H$7+E770*'Allocation - Base'!$H$8+F770*'Allocation - Base'!$H$9+G770*'Allocation - Base'!$H$10+H770*'Allocation - Base'!$H$11+I770*'Allocation - Base'!$H$12</f>
        <v>4.2665803789832282</v>
      </c>
      <c r="K770" s="172">
        <f t="shared" ca="1" si="34"/>
        <v>0</v>
      </c>
      <c r="L770" s="172">
        <f t="shared" ca="1" si="35"/>
        <v>4.1665803789832285</v>
      </c>
      <c r="M770" s="172">
        <f t="shared" ca="1" si="36"/>
        <v>4.1665803789832285</v>
      </c>
      <c r="N770" s="172"/>
    </row>
    <row r="771" spans="2:14" x14ac:dyDescent="0.25">
      <c r="B771" s="164">
        <v>739</v>
      </c>
      <c r="C771" s="172">
        <f ca="1">'Data (DefiLlama)'!$H$7*100+_xlfn.NORM.S.INV(RAND())*'Data (DefiLlama)'!$K$7*$C$6</f>
        <v>4.1903717879783713</v>
      </c>
      <c r="D771" s="172">
        <f ca="1">'Data (DefiLlama)'!$H$8*100+_xlfn.NORM.S.INV(RAND())*'Data (DefiLlama)'!$K$8*$C$6</f>
        <v>4.6867772567625412</v>
      </c>
      <c r="E771" s="172">
        <f ca="1">'Data (DefiLlama)'!$H$9*100+_xlfn.NORM.S.INV(RAND())*'Data (DefiLlama)'!$K$9*$C$6</f>
        <v>4.6761506049036061</v>
      </c>
      <c r="F771" s="172">
        <f ca="1">'Data (DefiLlama)'!$H$10*100+_xlfn.NORM.S.INV(RAND())*'Data (DefiLlama)'!$K$10*$C$6</f>
        <v>4.6264384246513179</v>
      </c>
      <c r="G771" s="172">
        <f ca="1">'Data (DefiLlama)'!$H$11*100+_xlfn.NORM.S.INV(RAND())*'Data (DefiLlama)'!$K$11*$C$6</f>
        <v>-0.44467594411921962</v>
      </c>
      <c r="H771" s="172">
        <f ca="1">'Data (DefiLlama)'!$H$12*100+_xlfn.NORM.S.INV(RAND())*'Data (DefiLlama)'!$K$12*$C$6</f>
        <v>4.0619328766021132</v>
      </c>
      <c r="I771" s="175">
        <f ca="1">'Data (DefiLlama)'!$H$13*100+_xlfn.NORM.S.INV(RAND())*'Data (DefiLlama)'!$K$13*$C$6</f>
        <v>6.5251870433862988</v>
      </c>
      <c r="J771" s="172">
        <f ca="1">C771*'Allocation - Base'!$H$6+D771*'Allocation - Base'!$H$7+E771*'Allocation - Base'!$H$8+F771*'Allocation - Base'!$H$9+G771*'Allocation - Base'!$H$10+H771*'Allocation - Base'!$H$11+I771*'Allocation - Base'!$H$12</f>
        <v>4.1848996360944044</v>
      </c>
      <c r="K771" s="172">
        <f t="shared" ca="1" si="34"/>
        <v>0</v>
      </c>
      <c r="L771" s="172">
        <f t="shared" ca="1" si="35"/>
        <v>4.0848996360944048</v>
      </c>
      <c r="M771" s="172">
        <f t="shared" ca="1" si="36"/>
        <v>4.0848996360944048</v>
      </c>
      <c r="N771" s="172"/>
    </row>
    <row r="772" spans="2:14" x14ac:dyDescent="0.25">
      <c r="B772" s="164">
        <v>740</v>
      </c>
      <c r="C772" s="172">
        <f ca="1">'Data (DefiLlama)'!$H$7*100+_xlfn.NORM.S.INV(RAND())*'Data (DefiLlama)'!$K$7*$C$6</f>
        <v>4.2325281898299529</v>
      </c>
      <c r="D772" s="172">
        <f ca="1">'Data (DefiLlama)'!$H$8*100+_xlfn.NORM.S.INV(RAND())*'Data (DefiLlama)'!$K$8*$C$6</f>
        <v>5.1091197027241027</v>
      </c>
      <c r="E772" s="172">
        <f ca="1">'Data (DefiLlama)'!$H$9*100+_xlfn.NORM.S.INV(RAND())*'Data (DefiLlama)'!$K$9*$C$6</f>
        <v>3.8643214898174514</v>
      </c>
      <c r="F772" s="172">
        <f ca="1">'Data (DefiLlama)'!$H$10*100+_xlfn.NORM.S.INV(RAND())*'Data (DefiLlama)'!$K$10*$C$6</f>
        <v>3.6238938213171243</v>
      </c>
      <c r="G772" s="172">
        <f ca="1">'Data (DefiLlama)'!$H$11*100+_xlfn.NORM.S.INV(RAND())*'Data (DefiLlama)'!$K$11*$C$6</f>
        <v>7.7966368052460128E-2</v>
      </c>
      <c r="H772" s="172">
        <f ca="1">'Data (DefiLlama)'!$H$12*100+_xlfn.NORM.S.INV(RAND())*'Data (DefiLlama)'!$K$12*$C$6</f>
        <v>4.9674937951984521</v>
      </c>
      <c r="I772" s="175">
        <f ca="1">'Data (DefiLlama)'!$H$13*100+_xlfn.NORM.S.INV(RAND())*'Data (DefiLlama)'!$K$13*$C$6</f>
        <v>3.2170520791291555</v>
      </c>
      <c r="J772" s="172">
        <f ca="1">C772*'Allocation - Base'!$H$6+D772*'Allocation - Base'!$H$7+E772*'Allocation - Base'!$H$8+F772*'Allocation - Base'!$H$9+G772*'Allocation - Base'!$H$10+H772*'Allocation - Base'!$H$11+I772*'Allocation - Base'!$H$12</f>
        <v>4.2621411427667653</v>
      </c>
      <c r="K772" s="172">
        <f t="shared" ca="1" si="34"/>
        <v>0</v>
      </c>
      <c r="L772" s="172">
        <f t="shared" ca="1" si="35"/>
        <v>4.1621411427667656</v>
      </c>
      <c r="M772" s="172">
        <f t="shared" ca="1" si="36"/>
        <v>4.1621411427667656</v>
      </c>
      <c r="N772" s="172"/>
    </row>
    <row r="773" spans="2:14" x14ac:dyDescent="0.25">
      <c r="B773" s="164">
        <v>741</v>
      </c>
      <c r="C773" s="172">
        <f ca="1">'Data (DefiLlama)'!$H$7*100+_xlfn.NORM.S.INV(RAND())*'Data (DefiLlama)'!$K$7*$C$6</f>
        <v>3.989860313695905</v>
      </c>
      <c r="D773" s="172">
        <f ca="1">'Data (DefiLlama)'!$H$8*100+_xlfn.NORM.S.INV(RAND())*'Data (DefiLlama)'!$K$8*$C$6</f>
        <v>4.6895884571548523</v>
      </c>
      <c r="E773" s="172">
        <f ca="1">'Data (DefiLlama)'!$H$9*100+_xlfn.NORM.S.INV(RAND())*'Data (DefiLlama)'!$K$9*$C$6</f>
        <v>4.3521195098632681</v>
      </c>
      <c r="F773" s="172">
        <f ca="1">'Data (DefiLlama)'!$H$10*100+_xlfn.NORM.S.INV(RAND())*'Data (DefiLlama)'!$K$10*$C$6</f>
        <v>2.9033362748272338</v>
      </c>
      <c r="G773" s="172">
        <f ca="1">'Data (DefiLlama)'!$H$11*100+_xlfn.NORM.S.INV(RAND())*'Data (DefiLlama)'!$K$11*$C$6</f>
        <v>5.2227783000907954E-2</v>
      </c>
      <c r="H773" s="172">
        <f ca="1">'Data (DefiLlama)'!$H$12*100+_xlfn.NORM.S.INV(RAND())*'Data (DefiLlama)'!$K$12*$C$6</f>
        <v>4.4589280803063733</v>
      </c>
      <c r="I773" s="175">
        <f ca="1">'Data (DefiLlama)'!$H$13*100+_xlfn.NORM.S.INV(RAND())*'Data (DefiLlama)'!$K$13*$C$6</f>
        <v>6.8549199700678285</v>
      </c>
      <c r="J773" s="172">
        <f ca="1">C773*'Allocation - Base'!$H$6+D773*'Allocation - Base'!$H$7+E773*'Allocation - Base'!$H$8+F773*'Allocation - Base'!$H$9+G773*'Allocation - Base'!$H$10+H773*'Allocation - Base'!$H$11+I773*'Allocation - Base'!$H$12</f>
        <v>4.1288356870593033</v>
      </c>
      <c r="K773" s="172">
        <f t="shared" ca="1" si="34"/>
        <v>0</v>
      </c>
      <c r="L773" s="172">
        <f t="shared" ca="1" si="35"/>
        <v>4.0288356870593036</v>
      </c>
      <c r="M773" s="172">
        <f t="shared" ca="1" si="36"/>
        <v>4.0288356870593036</v>
      </c>
      <c r="N773" s="172"/>
    </row>
    <row r="774" spans="2:14" x14ac:dyDescent="0.25">
      <c r="B774" s="164">
        <v>742</v>
      </c>
      <c r="C774" s="172">
        <f ca="1">'Data (DefiLlama)'!$H$7*100+_xlfn.NORM.S.INV(RAND())*'Data (DefiLlama)'!$K$7*$C$6</f>
        <v>4.4173586336334703</v>
      </c>
      <c r="D774" s="172">
        <f ca="1">'Data (DefiLlama)'!$H$8*100+_xlfn.NORM.S.INV(RAND())*'Data (DefiLlama)'!$K$8*$C$6</f>
        <v>5.2650989291607102</v>
      </c>
      <c r="E774" s="172">
        <f ca="1">'Data (DefiLlama)'!$H$9*100+_xlfn.NORM.S.INV(RAND())*'Data (DefiLlama)'!$K$9*$C$6</f>
        <v>3.5185410353649154</v>
      </c>
      <c r="F774" s="172">
        <f ca="1">'Data (DefiLlama)'!$H$10*100+_xlfn.NORM.S.INV(RAND())*'Data (DefiLlama)'!$K$10*$C$6</f>
        <v>2.9618308683891685</v>
      </c>
      <c r="G774" s="172">
        <f ca="1">'Data (DefiLlama)'!$H$11*100+_xlfn.NORM.S.INV(RAND())*'Data (DefiLlama)'!$K$11*$C$6</f>
        <v>0.17485119217659181</v>
      </c>
      <c r="H774" s="172">
        <f ca="1">'Data (DefiLlama)'!$H$12*100+_xlfn.NORM.S.INV(RAND())*'Data (DefiLlama)'!$K$12*$C$6</f>
        <v>4.2628695589002206</v>
      </c>
      <c r="I774" s="175">
        <f ca="1">'Data (DefiLlama)'!$H$13*100+_xlfn.NORM.S.INV(RAND())*'Data (DefiLlama)'!$K$13*$C$6</f>
        <v>6.9117254303202964</v>
      </c>
      <c r="J774" s="172">
        <f ca="1">C774*'Allocation - Base'!$H$6+D774*'Allocation - Base'!$H$7+E774*'Allocation - Base'!$H$8+F774*'Allocation - Base'!$H$9+G774*'Allocation - Base'!$H$10+H774*'Allocation - Base'!$H$11+I774*'Allocation - Base'!$H$12</f>
        <v>4.1692905746653102</v>
      </c>
      <c r="K774" s="172">
        <f t="shared" ca="1" si="34"/>
        <v>0.46011766934326659</v>
      </c>
      <c r="L774" s="172">
        <f t="shared" ca="1" si="35"/>
        <v>3.609172905322044</v>
      </c>
      <c r="M774" s="172">
        <f t="shared" ca="1" si="36"/>
        <v>4.0692905746653105</v>
      </c>
      <c r="N774" s="172"/>
    </row>
    <row r="775" spans="2:14" x14ac:dyDescent="0.25">
      <c r="B775" s="164">
        <v>743</v>
      </c>
      <c r="C775" s="172">
        <f ca="1">'Data (DefiLlama)'!$H$7*100+_xlfn.NORM.S.INV(RAND())*'Data (DefiLlama)'!$K$7*$C$6</f>
        <v>4.2447913487740649</v>
      </c>
      <c r="D775" s="172">
        <f ca="1">'Data (DefiLlama)'!$H$8*100+_xlfn.NORM.S.INV(RAND())*'Data (DefiLlama)'!$K$8*$C$6</f>
        <v>4.2466091486608759</v>
      </c>
      <c r="E775" s="172">
        <f ca="1">'Data (DefiLlama)'!$H$9*100+_xlfn.NORM.S.INV(RAND())*'Data (DefiLlama)'!$K$9*$C$6</f>
        <v>4.2126922676157355</v>
      </c>
      <c r="F775" s="172">
        <f ca="1">'Data (DefiLlama)'!$H$10*100+_xlfn.NORM.S.INV(RAND())*'Data (DefiLlama)'!$K$10*$C$6</f>
        <v>2.5870888247810542</v>
      </c>
      <c r="G775" s="172">
        <f ca="1">'Data (DefiLlama)'!$H$11*100+_xlfn.NORM.S.INV(RAND())*'Data (DefiLlama)'!$K$11*$C$6</f>
        <v>-4.1150339715303207E-2</v>
      </c>
      <c r="H775" s="172">
        <f ca="1">'Data (DefiLlama)'!$H$12*100+_xlfn.NORM.S.INV(RAND())*'Data (DefiLlama)'!$K$12*$C$6</f>
        <v>4.9308449554235132</v>
      </c>
      <c r="I775" s="175">
        <f ca="1">'Data (DefiLlama)'!$H$13*100+_xlfn.NORM.S.INV(RAND())*'Data (DefiLlama)'!$K$13*$C$6</f>
        <v>6.1843951578624061</v>
      </c>
      <c r="J775" s="172">
        <f ca="1">C775*'Allocation - Base'!$H$6+D775*'Allocation - Base'!$H$7+E775*'Allocation - Base'!$H$8+F775*'Allocation - Base'!$H$9+G775*'Allocation - Base'!$H$10+H775*'Allocation - Base'!$H$11+I775*'Allocation - Base'!$H$12</f>
        <v>4.1258319850291336</v>
      </c>
      <c r="K775" s="172">
        <f t="shared" ca="1" si="34"/>
        <v>0</v>
      </c>
      <c r="L775" s="172">
        <f t="shared" ca="1" si="35"/>
        <v>4.025831985029134</v>
      </c>
      <c r="M775" s="172">
        <f t="shared" ca="1" si="36"/>
        <v>4.025831985029134</v>
      </c>
      <c r="N775" s="172"/>
    </row>
    <row r="776" spans="2:14" x14ac:dyDescent="0.25">
      <c r="B776" s="164">
        <v>744</v>
      </c>
      <c r="C776" s="172">
        <f ca="1">'Data (DefiLlama)'!$H$7*100+_xlfn.NORM.S.INV(RAND())*'Data (DefiLlama)'!$K$7*$C$6</f>
        <v>4.2934912096231734</v>
      </c>
      <c r="D776" s="172">
        <f ca="1">'Data (DefiLlama)'!$H$8*100+_xlfn.NORM.S.INV(RAND())*'Data (DefiLlama)'!$K$8*$C$6</f>
        <v>4.3139606602391138</v>
      </c>
      <c r="E776" s="172">
        <f ca="1">'Data (DefiLlama)'!$H$9*100+_xlfn.NORM.S.INV(RAND())*'Data (DefiLlama)'!$K$9*$C$6</f>
        <v>4.802487766807058</v>
      </c>
      <c r="F776" s="172">
        <f ca="1">'Data (DefiLlama)'!$H$10*100+_xlfn.NORM.S.INV(RAND())*'Data (DefiLlama)'!$K$10*$C$6</f>
        <v>3.0644811263721006</v>
      </c>
      <c r="G776" s="172">
        <f ca="1">'Data (DefiLlama)'!$H$11*100+_xlfn.NORM.S.INV(RAND())*'Data (DefiLlama)'!$K$11*$C$6</f>
        <v>-7.2411456556547196E-2</v>
      </c>
      <c r="H776" s="172">
        <f ca="1">'Data (DefiLlama)'!$H$12*100+_xlfn.NORM.S.INV(RAND())*'Data (DefiLlama)'!$K$12*$C$6</f>
        <v>4.8309151921069926</v>
      </c>
      <c r="I776" s="175">
        <f ca="1">'Data (DefiLlama)'!$H$13*100+_xlfn.NORM.S.INV(RAND())*'Data (DefiLlama)'!$K$13*$C$6</f>
        <v>4.1611926805230564</v>
      </c>
      <c r="J776" s="172">
        <f ca="1">C776*'Allocation - Base'!$H$6+D776*'Allocation - Base'!$H$7+E776*'Allocation - Base'!$H$8+F776*'Allocation - Base'!$H$9+G776*'Allocation - Base'!$H$10+H776*'Allocation - Base'!$H$11+I776*'Allocation - Base'!$H$12</f>
        <v>4.2881761756367158</v>
      </c>
      <c r="K776" s="172">
        <f t="shared" ca="1" si="34"/>
        <v>0</v>
      </c>
      <c r="L776" s="172">
        <f t="shared" ca="1" si="35"/>
        <v>4.1881761756367162</v>
      </c>
      <c r="M776" s="172">
        <f t="shared" ca="1" si="36"/>
        <v>4.1881761756367162</v>
      </c>
      <c r="N776" s="172"/>
    </row>
    <row r="777" spans="2:14" x14ac:dyDescent="0.25">
      <c r="B777" s="164">
        <v>745</v>
      </c>
      <c r="C777" s="172">
        <f ca="1">'Data (DefiLlama)'!$H$7*100+_xlfn.NORM.S.INV(RAND())*'Data (DefiLlama)'!$K$7*$C$6</f>
        <v>3.9412012711512268</v>
      </c>
      <c r="D777" s="172">
        <f ca="1">'Data (DefiLlama)'!$H$8*100+_xlfn.NORM.S.INV(RAND())*'Data (DefiLlama)'!$K$8*$C$6</f>
        <v>4.4368295110239089</v>
      </c>
      <c r="E777" s="172">
        <f ca="1">'Data (DefiLlama)'!$H$9*100+_xlfn.NORM.S.INV(RAND())*'Data (DefiLlama)'!$K$9*$C$6</f>
        <v>3.7109718068373718</v>
      </c>
      <c r="F777" s="172">
        <f ca="1">'Data (DefiLlama)'!$H$10*100+_xlfn.NORM.S.INV(RAND())*'Data (DefiLlama)'!$K$10*$C$6</f>
        <v>4.0416211301247245</v>
      </c>
      <c r="G777" s="172">
        <f ca="1">'Data (DefiLlama)'!$H$11*100+_xlfn.NORM.S.INV(RAND())*'Data (DefiLlama)'!$K$11*$C$6</f>
        <v>-0.46183309318616655</v>
      </c>
      <c r="H777" s="172">
        <f ca="1">'Data (DefiLlama)'!$H$12*100+_xlfn.NORM.S.INV(RAND())*'Data (DefiLlama)'!$K$12*$C$6</f>
        <v>4.9978521273294456</v>
      </c>
      <c r="I777" s="175">
        <f ca="1">'Data (DefiLlama)'!$H$13*100+_xlfn.NORM.S.INV(RAND())*'Data (DefiLlama)'!$K$13*$C$6</f>
        <v>5.6435801213301202</v>
      </c>
      <c r="J777" s="172">
        <f ca="1">C777*'Allocation - Base'!$H$6+D777*'Allocation - Base'!$H$7+E777*'Allocation - Base'!$H$8+F777*'Allocation - Base'!$H$9+G777*'Allocation - Base'!$H$10+H777*'Allocation - Base'!$H$11+I777*'Allocation - Base'!$H$12</f>
        <v>3.9458968752507961</v>
      </c>
      <c r="K777" s="172">
        <f t="shared" ca="1" si="34"/>
        <v>0</v>
      </c>
      <c r="L777" s="172">
        <f t="shared" ca="1" si="35"/>
        <v>3.845896875250796</v>
      </c>
      <c r="M777" s="172">
        <f t="shared" ca="1" si="36"/>
        <v>3.845896875250796</v>
      </c>
      <c r="N777" s="172"/>
    </row>
    <row r="778" spans="2:14" x14ac:dyDescent="0.25">
      <c r="B778" s="164">
        <v>746</v>
      </c>
      <c r="C778" s="172">
        <f ca="1">'Data (DefiLlama)'!$H$7*100+_xlfn.NORM.S.INV(RAND())*'Data (DefiLlama)'!$K$7*$C$6</f>
        <v>3.9753310158969875</v>
      </c>
      <c r="D778" s="172">
        <f ca="1">'Data (DefiLlama)'!$H$8*100+_xlfn.NORM.S.INV(RAND())*'Data (DefiLlama)'!$K$8*$C$6</f>
        <v>3.4035661927904055</v>
      </c>
      <c r="E778" s="172">
        <f ca="1">'Data (DefiLlama)'!$H$9*100+_xlfn.NORM.S.INV(RAND())*'Data (DefiLlama)'!$K$9*$C$6</f>
        <v>4.3616445344612265</v>
      </c>
      <c r="F778" s="172">
        <f ca="1">'Data (DefiLlama)'!$H$10*100+_xlfn.NORM.S.INV(RAND())*'Data (DefiLlama)'!$K$10*$C$6</f>
        <v>3.0777357824573066</v>
      </c>
      <c r="G778" s="172">
        <f ca="1">'Data (DefiLlama)'!$H$11*100+_xlfn.NORM.S.INV(RAND())*'Data (DefiLlama)'!$K$11*$C$6</f>
        <v>-0.29048571832616432</v>
      </c>
      <c r="H778" s="172">
        <f ca="1">'Data (DefiLlama)'!$H$12*100+_xlfn.NORM.S.INV(RAND())*'Data (DefiLlama)'!$K$12*$C$6</f>
        <v>4.9178191905001274</v>
      </c>
      <c r="I778" s="175">
        <f ca="1">'Data (DefiLlama)'!$H$13*100+_xlfn.NORM.S.INV(RAND())*'Data (DefiLlama)'!$K$13*$C$6</f>
        <v>3.9387791763462614</v>
      </c>
      <c r="J778" s="172">
        <f ca="1">C778*'Allocation - Base'!$H$6+D778*'Allocation - Base'!$H$7+E778*'Allocation - Base'!$H$8+F778*'Allocation - Base'!$H$9+G778*'Allocation - Base'!$H$10+H778*'Allocation - Base'!$H$11+I778*'Allocation - Base'!$H$12</f>
        <v>3.857050579240715</v>
      </c>
      <c r="K778" s="172">
        <f t="shared" ca="1" si="34"/>
        <v>0</v>
      </c>
      <c r="L778" s="172">
        <f t="shared" ca="1" si="35"/>
        <v>3.7570505792407149</v>
      </c>
      <c r="M778" s="172">
        <f t="shared" ca="1" si="36"/>
        <v>3.7570505792407149</v>
      </c>
      <c r="N778" s="172"/>
    </row>
    <row r="779" spans="2:14" x14ac:dyDescent="0.25">
      <c r="B779" s="164">
        <v>747</v>
      </c>
      <c r="C779" s="172">
        <f ca="1">'Data (DefiLlama)'!$H$7*100+_xlfn.NORM.S.INV(RAND())*'Data (DefiLlama)'!$K$7*$C$6</f>
        <v>4.140056582807639</v>
      </c>
      <c r="D779" s="172">
        <f ca="1">'Data (DefiLlama)'!$H$8*100+_xlfn.NORM.S.INV(RAND())*'Data (DefiLlama)'!$K$8*$C$6</f>
        <v>3.3006145244399265</v>
      </c>
      <c r="E779" s="172">
        <f ca="1">'Data (DefiLlama)'!$H$9*100+_xlfn.NORM.S.INV(RAND())*'Data (DefiLlama)'!$K$9*$C$6</f>
        <v>4.5486577749853474</v>
      </c>
      <c r="F779" s="172">
        <f ca="1">'Data (DefiLlama)'!$H$10*100+_xlfn.NORM.S.INV(RAND())*'Data (DefiLlama)'!$K$10*$C$6</f>
        <v>2.7743658732899803</v>
      </c>
      <c r="G779" s="172">
        <f ca="1">'Data (DefiLlama)'!$H$11*100+_xlfn.NORM.S.INV(RAND())*'Data (DefiLlama)'!$K$11*$C$6</f>
        <v>0.24641041165359015</v>
      </c>
      <c r="H779" s="172">
        <f ca="1">'Data (DefiLlama)'!$H$12*100+_xlfn.NORM.S.INV(RAND())*'Data (DefiLlama)'!$K$12*$C$6</f>
        <v>4.4217953711659632</v>
      </c>
      <c r="I779" s="175">
        <f ca="1">'Data (DefiLlama)'!$H$13*100+_xlfn.NORM.S.INV(RAND())*'Data (DefiLlama)'!$K$13*$C$6</f>
        <v>4.7625575733180341</v>
      </c>
      <c r="J779" s="172">
        <f ca="1">C779*'Allocation - Base'!$H$6+D779*'Allocation - Base'!$H$7+E779*'Allocation - Base'!$H$8+F779*'Allocation - Base'!$H$9+G779*'Allocation - Base'!$H$10+H779*'Allocation - Base'!$H$11+I779*'Allocation - Base'!$H$12</f>
        <v>3.879924875956184</v>
      </c>
      <c r="K779" s="172">
        <f t="shared" ca="1" si="34"/>
        <v>0</v>
      </c>
      <c r="L779" s="172">
        <f t="shared" ca="1" si="35"/>
        <v>3.7799248759561839</v>
      </c>
      <c r="M779" s="172">
        <f t="shared" ca="1" si="36"/>
        <v>3.7799248759561839</v>
      </c>
      <c r="N779" s="172"/>
    </row>
    <row r="780" spans="2:14" x14ac:dyDescent="0.25">
      <c r="B780" s="164">
        <v>748</v>
      </c>
      <c r="C780" s="172">
        <f ca="1">'Data (DefiLlama)'!$H$7*100+_xlfn.NORM.S.INV(RAND())*'Data (DefiLlama)'!$K$7*$C$6</f>
        <v>4.1443144628957711</v>
      </c>
      <c r="D780" s="172">
        <f ca="1">'Data (DefiLlama)'!$H$8*100+_xlfn.NORM.S.INV(RAND())*'Data (DefiLlama)'!$K$8*$C$6</f>
        <v>3.8179457869089783</v>
      </c>
      <c r="E780" s="172">
        <f ca="1">'Data (DefiLlama)'!$H$9*100+_xlfn.NORM.S.INV(RAND())*'Data (DefiLlama)'!$K$9*$C$6</f>
        <v>3.635493676699499</v>
      </c>
      <c r="F780" s="172">
        <f ca="1">'Data (DefiLlama)'!$H$10*100+_xlfn.NORM.S.INV(RAND())*'Data (DefiLlama)'!$K$10*$C$6</f>
        <v>3.3375760222461577</v>
      </c>
      <c r="G780" s="172">
        <f ca="1">'Data (DefiLlama)'!$H$11*100+_xlfn.NORM.S.INV(RAND())*'Data (DefiLlama)'!$K$11*$C$6</f>
        <v>1.7442743108223989E-2</v>
      </c>
      <c r="H780" s="172">
        <f ca="1">'Data (DefiLlama)'!$H$12*100+_xlfn.NORM.S.INV(RAND())*'Data (DefiLlama)'!$K$12*$C$6</f>
        <v>5.2867637580314577</v>
      </c>
      <c r="I780" s="175">
        <f ca="1">'Data (DefiLlama)'!$H$13*100+_xlfn.NORM.S.INV(RAND())*'Data (DefiLlama)'!$K$13*$C$6</f>
        <v>4.481195218541429</v>
      </c>
      <c r="J780" s="172">
        <f ca="1">C780*'Allocation - Base'!$H$6+D780*'Allocation - Base'!$H$7+E780*'Allocation - Base'!$H$8+F780*'Allocation - Base'!$H$9+G780*'Allocation - Base'!$H$10+H780*'Allocation - Base'!$H$11+I780*'Allocation - Base'!$H$12</f>
        <v>3.9005409056309803</v>
      </c>
      <c r="K780" s="172">
        <f t="shared" ca="1" si="34"/>
        <v>0</v>
      </c>
      <c r="L780" s="172">
        <f t="shared" ca="1" si="35"/>
        <v>3.8005409056309802</v>
      </c>
      <c r="M780" s="172">
        <f t="shared" ca="1" si="36"/>
        <v>3.8005409056309802</v>
      </c>
      <c r="N780" s="172"/>
    </row>
    <row r="781" spans="2:14" x14ac:dyDescent="0.25">
      <c r="B781" s="164">
        <v>749</v>
      </c>
      <c r="C781" s="172">
        <f ca="1">'Data (DefiLlama)'!$H$7*100+_xlfn.NORM.S.INV(RAND())*'Data (DefiLlama)'!$K$7*$C$6</f>
        <v>4.3790622673226993</v>
      </c>
      <c r="D781" s="172">
        <f ca="1">'Data (DefiLlama)'!$H$8*100+_xlfn.NORM.S.INV(RAND())*'Data (DefiLlama)'!$K$8*$C$6</f>
        <v>6.5623375583120431</v>
      </c>
      <c r="E781" s="172">
        <f ca="1">'Data (DefiLlama)'!$H$9*100+_xlfn.NORM.S.INV(RAND())*'Data (DefiLlama)'!$K$9*$C$6</f>
        <v>3.6449273024970936</v>
      </c>
      <c r="F781" s="172">
        <f ca="1">'Data (DefiLlama)'!$H$10*100+_xlfn.NORM.S.INV(RAND())*'Data (DefiLlama)'!$K$10*$C$6</f>
        <v>3.2671148585283172</v>
      </c>
      <c r="G781" s="172">
        <f ca="1">'Data (DefiLlama)'!$H$11*100+_xlfn.NORM.S.INV(RAND())*'Data (DefiLlama)'!$K$11*$C$6</f>
        <v>-0.15512133345073939</v>
      </c>
      <c r="H781" s="172">
        <f ca="1">'Data (DefiLlama)'!$H$12*100+_xlfn.NORM.S.INV(RAND())*'Data (DefiLlama)'!$K$12*$C$6</f>
        <v>4.2998684620640955</v>
      </c>
      <c r="I781" s="175">
        <f ca="1">'Data (DefiLlama)'!$H$13*100+_xlfn.NORM.S.INV(RAND())*'Data (DefiLlama)'!$K$13*$C$6</f>
        <v>7.4848480174220144</v>
      </c>
      <c r="J781" s="172">
        <f ca="1">C781*'Allocation - Base'!$H$6+D781*'Allocation - Base'!$H$7+E781*'Allocation - Base'!$H$8+F781*'Allocation - Base'!$H$9+G781*'Allocation - Base'!$H$10+H781*'Allocation - Base'!$H$11+I781*'Allocation - Base'!$H$12</f>
        <v>4.5027590980361714</v>
      </c>
      <c r="K781" s="172">
        <f t="shared" ca="1" si="34"/>
        <v>0</v>
      </c>
      <c r="L781" s="172">
        <f t="shared" ca="1" si="35"/>
        <v>4.4027590980361717</v>
      </c>
      <c r="M781" s="172">
        <f t="shared" ca="1" si="36"/>
        <v>4.4027590980361717</v>
      </c>
      <c r="N781" s="172"/>
    </row>
    <row r="782" spans="2:14" x14ac:dyDescent="0.25">
      <c r="B782" s="164">
        <v>750</v>
      </c>
      <c r="C782" s="172">
        <f ca="1">'Data (DefiLlama)'!$H$7*100+_xlfn.NORM.S.INV(RAND())*'Data (DefiLlama)'!$K$7*$C$6</f>
        <v>4.3090613823123869</v>
      </c>
      <c r="D782" s="172">
        <f ca="1">'Data (DefiLlama)'!$H$8*100+_xlfn.NORM.S.INV(RAND())*'Data (DefiLlama)'!$K$8*$C$6</f>
        <v>5.7540675228871905</v>
      </c>
      <c r="E782" s="172">
        <f ca="1">'Data (DefiLlama)'!$H$9*100+_xlfn.NORM.S.INV(RAND())*'Data (DefiLlama)'!$K$9*$C$6</f>
        <v>2.9914383130364337</v>
      </c>
      <c r="F782" s="172">
        <f ca="1">'Data (DefiLlama)'!$H$10*100+_xlfn.NORM.S.INV(RAND())*'Data (DefiLlama)'!$K$10*$C$6</f>
        <v>4.0153594790095246</v>
      </c>
      <c r="G782" s="172">
        <f ca="1">'Data (DefiLlama)'!$H$11*100+_xlfn.NORM.S.INV(RAND())*'Data (DefiLlama)'!$K$11*$C$6</f>
        <v>2.8451170015171758E-2</v>
      </c>
      <c r="H782" s="172">
        <f ca="1">'Data (DefiLlama)'!$H$12*100+_xlfn.NORM.S.INV(RAND())*'Data (DefiLlama)'!$K$12*$C$6</f>
        <v>4.3448632180471334</v>
      </c>
      <c r="I782" s="175">
        <f ca="1">'Data (DefiLlama)'!$H$13*100+_xlfn.NORM.S.INV(RAND())*'Data (DefiLlama)'!$K$13*$C$6</f>
        <v>6.011385463091754</v>
      </c>
      <c r="J782" s="172">
        <f ca="1">C782*'Allocation - Base'!$H$6+D782*'Allocation - Base'!$H$7+E782*'Allocation - Base'!$H$8+F782*'Allocation - Base'!$H$9+G782*'Allocation - Base'!$H$10+H782*'Allocation - Base'!$H$11+I782*'Allocation - Base'!$H$12</f>
        <v>4.132246914882451</v>
      </c>
      <c r="K782" s="172">
        <f t="shared" ca="1" si="34"/>
        <v>6.8026665777722259</v>
      </c>
      <c r="L782" s="172">
        <f t="shared" ca="1" si="35"/>
        <v>-2.7704196628897746</v>
      </c>
      <c r="M782" s="172">
        <f t="shared" ca="1" si="36"/>
        <v>4.0322469148824513</v>
      </c>
      <c r="N782" s="172"/>
    </row>
    <row r="783" spans="2:14" x14ac:dyDescent="0.25">
      <c r="B783" s="164">
        <v>751</v>
      </c>
      <c r="C783" s="172">
        <f ca="1">'Data (DefiLlama)'!$H$7*100+_xlfn.NORM.S.INV(RAND())*'Data (DefiLlama)'!$K$7*$C$6</f>
        <v>3.9111657735925491</v>
      </c>
      <c r="D783" s="172">
        <f ca="1">'Data (DefiLlama)'!$H$8*100+_xlfn.NORM.S.INV(RAND())*'Data (DefiLlama)'!$K$8*$C$6</f>
        <v>6.5058620776266043</v>
      </c>
      <c r="E783" s="172">
        <f ca="1">'Data (DefiLlama)'!$H$9*100+_xlfn.NORM.S.INV(RAND())*'Data (DefiLlama)'!$K$9*$C$6</f>
        <v>3.6991833236253391</v>
      </c>
      <c r="F783" s="172">
        <f ca="1">'Data (DefiLlama)'!$H$10*100+_xlfn.NORM.S.INV(RAND())*'Data (DefiLlama)'!$K$10*$C$6</f>
        <v>3.4260331677762124</v>
      </c>
      <c r="G783" s="172">
        <f ca="1">'Data (DefiLlama)'!$H$11*100+_xlfn.NORM.S.INV(RAND())*'Data (DefiLlama)'!$K$11*$C$6</f>
        <v>-0.27624920449952034</v>
      </c>
      <c r="H783" s="172">
        <f ca="1">'Data (DefiLlama)'!$H$12*100+_xlfn.NORM.S.INV(RAND())*'Data (DefiLlama)'!$K$12*$C$6</f>
        <v>3.6517595763657402</v>
      </c>
      <c r="I783" s="175">
        <f ca="1">'Data (DefiLlama)'!$H$13*100+_xlfn.NORM.S.INV(RAND())*'Data (DefiLlama)'!$K$13*$C$6</f>
        <v>6.2924452808435802</v>
      </c>
      <c r="J783" s="172">
        <f ca="1">C783*'Allocation - Base'!$H$6+D783*'Allocation - Base'!$H$7+E783*'Allocation - Base'!$H$8+F783*'Allocation - Base'!$H$9+G783*'Allocation - Base'!$H$10+H783*'Allocation - Base'!$H$11+I783*'Allocation - Base'!$H$12</f>
        <v>4.2585625586206355</v>
      </c>
      <c r="K783" s="172">
        <f t="shared" ca="1" si="34"/>
        <v>5.3680407611056689</v>
      </c>
      <c r="L783" s="172">
        <f t="shared" ca="1" si="35"/>
        <v>-1.209478202485033</v>
      </c>
      <c r="M783" s="172">
        <f t="shared" ca="1" si="36"/>
        <v>4.1585625586206358</v>
      </c>
      <c r="N783" s="172"/>
    </row>
    <row r="784" spans="2:14" x14ac:dyDescent="0.25">
      <c r="B784" s="164">
        <v>752</v>
      </c>
      <c r="C784" s="172">
        <f ca="1">'Data (DefiLlama)'!$H$7*100+_xlfn.NORM.S.INV(RAND())*'Data (DefiLlama)'!$K$7*$C$6</f>
        <v>4.2372328748769608</v>
      </c>
      <c r="D784" s="172">
        <f ca="1">'Data (DefiLlama)'!$H$8*100+_xlfn.NORM.S.INV(RAND())*'Data (DefiLlama)'!$K$8*$C$6</f>
        <v>5.3853054676321825</v>
      </c>
      <c r="E784" s="172">
        <f ca="1">'Data (DefiLlama)'!$H$9*100+_xlfn.NORM.S.INV(RAND())*'Data (DefiLlama)'!$K$9*$C$6</f>
        <v>3.9752593808851184</v>
      </c>
      <c r="F784" s="172">
        <f ca="1">'Data (DefiLlama)'!$H$10*100+_xlfn.NORM.S.INV(RAND())*'Data (DefiLlama)'!$K$10*$C$6</f>
        <v>3.41421093697751</v>
      </c>
      <c r="G784" s="172">
        <f ca="1">'Data (DefiLlama)'!$H$11*100+_xlfn.NORM.S.INV(RAND())*'Data (DefiLlama)'!$K$11*$C$6</f>
        <v>0.67824240192294549</v>
      </c>
      <c r="H784" s="172">
        <f ca="1">'Data (DefiLlama)'!$H$12*100+_xlfn.NORM.S.INV(RAND())*'Data (DefiLlama)'!$K$12*$C$6</f>
        <v>6.4362875115955953</v>
      </c>
      <c r="I784" s="175">
        <f ca="1">'Data (DefiLlama)'!$H$13*100+_xlfn.NORM.S.INV(RAND())*'Data (DefiLlama)'!$K$13*$C$6</f>
        <v>3.6140481726684168</v>
      </c>
      <c r="J784" s="172">
        <f ca="1">C784*'Allocation - Base'!$H$6+D784*'Allocation - Base'!$H$7+E784*'Allocation - Base'!$H$8+F784*'Allocation - Base'!$H$9+G784*'Allocation - Base'!$H$10+H784*'Allocation - Base'!$H$11+I784*'Allocation - Base'!$H$12</f>
        <v>4.6106663214278996</v>
      </c>
      <c r="K784" s="172">
        <f t="shared" ca="1" si="34"/>
        <v>0</v>
      </c>
      <c r="L784" s="172">
        <f t="shared" ca="1" si="35"/>
        <v>4.5106663214278999</v>
      </c>
      <c r="M784" s="172">
        <f t="shared" ca="1" si="36"/>
        <v>4.5106663214278999</v>
      </c>
      <c r="N784" s="172"/>
    </row>
    <row r="785" spans="2:14" x14ac:dyDescent="0.25">
      <c r="B785" s="164">
        <v>753</v>
      </c>
      <c r="C785" s="172">
        <f ca="1">'Data (DefiLlama)'!$H$7*100+_xlfn.NORM.S.INV(RAND())*'Data (DefiLlama)'!$K$7*$C$6</f>
        <v>4.3408214416933149</v>
      </c>
      <c r="D785" s="172">
        <f ca="1">'Data (DefiLlama)'!$H$8*100+_xlfn.NORM.S.INV(RAND())*'Data (DefiLlama)'!$K$8*$C$6</f>
        <v>4.9528555917392012</v>
      </c>
      <c r="E785" s="172">
        <f ca="1">'Data (DefiLlama)'!$H$9*100+_xlfn.NORM.S.INV(RAND())*'Data (DefiLlama)'!$K$9*$C$6</f>
        <v>4.5601760473865243</v>
      </c>
      <c r="F785" s="172">
        <f ca="1">'Data (DefiLlama)'!$H$10*100+_xlfn.NORM.S.INV(RAND())*'Data (DefiLlama)'!$K$10*$C$6</f>
        <v>3.4076084911915738</v>
      </c>
      <c r="G785" s="172">
        <f ca="1">'Data (DefiLlama)'!$H$11*100+_xlfn.NORM.S.INV(RAND())*'Data (DefiLlama)'!$K$11*$C$6</f>
        <v>0.24005834809567719</v>
      </c>
      <c r="H785" s="172">
        <f ca="1">'Data (DefiLlama)'!$H$12*100+_xlfn.NORM.S.INV(RAND())*'Data (DefiLlama)'!$K$12*$C$6</f>
        <v>3.7502938309455445</v>
      </c>
      <c r="I785" s="175">
        <f ca="1">'Data (DefiLlama)'!$H$13*100+_xlfn.NORM.S.INV(RAND())*'Data (DefiLlama)'!$K$13*$C$6</f>
        <v>6.3097533556908356</v>
      </c>
      <c r="J785" s="172">
        <f ca="1">C785*'Allocation - Base'!$H$6+D785*'Allocation - Base'!$H$7+E785*'Allocation - Base'!$H$8+F785*'Allocation - Base'!$H$9+G785*'Allocation - Base'!$H$10+H785*'Allocation - Base'!$H$11+I785*'Allocation - Base'!$H$12</f>
        <v>4.2550513343360405</v>
      </c>
      <c r="K785" s="172">
        <f t="shared" ca="1" si="34"/>
        <v>0</v>
      </c>
      <c r="L785" s="172">
        <f t="shared" ca="1" si="35"/>
        <v>4.1550513343360409</v>
      </c>
      <c r="M785" s="172">
        <f t="shared" ca="1" si="36"/>
        <v>4.1550513343360409</v>
      </c>
      <c r="N785" s="172"/>
    </row>
    <row r="786" spans="2:14" x14ac:dyDescent="0.25">
      <c r="B786" s="164">
        <v>754</v>
      </c>
      <c r="C786" s="172">
        <f ca="1">'Data (DefiLlama)'!$H$7*100+_xlfn.NORM.S.INV(RAND())*'Data (DefiLlama)'!$K$7*$C$6</f>
        <v>4.4048564674764856</v>
      </c>
      <c r="D786" s="172">
        <f ca="1">'Data (DefiLlama)'!$H$8*100+_xlfn.NORM.S.INV(RAND())*'Data (DefiLlama)'!$K$8*$C$6</f>
        <v>4.2741917226374309</v>
      </c>
      <c r="E786" s="172">
        <f ca="1">'Data (DefiLlama)'!$H$9*100+_xlfn.NORM.S.INV(RAND())*'Data (DefiLlama)'!$K$9*$C$6</f>
        <v>4.2046830838077884</v>
      </c>
      <c r="F786" s="172">
        <f ca="1">'Data (DefiLlama)'!$H$10*100+_xlfn.NORM.S.INV(RAND())*'Data (DefiLlama)'!$K$10*$C$6</f>
        <v>3.5040088402968683</v>
      </c>
      <c r="G786" s="172">
        <f ca="1">'Data (DefiLlama)'!$H$11*100+_xlfn.NORM.S.INV(RAND())*'Data (DefiLlama)'!$K$11*$C$6</f>
        <v>-0.20689625174312157</v>
      </c>
      <c r="H786" s="172">
        <f ca="1">'Data (DefiLlama)'!$H$12*100+_xlfn.NORM.S.INV(RAND())*'Data (DefiLlama)'!$K$12*$C$6</f>
        <v>5.6897289499311103</v>
      </c>
      <c r="I786" s="175">
        <f ca="1">'Data (DefiLlama)'!$H$13*100+_xlfn.NORM.S.INV(RAND())*'Data (DefiLlama)'!$K$13*$C$6</f>
        <v>7.0271762153943582</v>
      </c>
      <c r="J786" s="172">
        <f ca="1">C786*'Allocation - Base'!$H$6+D786*'Allocation - Base'!$H$7+E786*'Allocation - Base'!$H$8+F786*'Allocation - Base'!$H$9+G786*'Allocation - Base'!$H$10+H786*'Allocation - Base'!$H$11+I786*'Allocation - Base'!$H$12</f>
        <v>4.2842901717567612</v>
      </c>
      <c r="K786" s="172">
        <f t="shared" ca="1" si="34"/>
        <v>0</v>
      </c>
      <c r="L786" s="172">
        <f t="shared" ca="1" si="35"/>
        <v>4.1842901717567615</v>
      </c>
      <c r="M786" s="172">
        <f t="shared" ca="1" si="36"/>
        <v>4.1842901717567615</v>
      </c>
      <c r="N786" s="172"/>
    </row>
    <row r="787" spans="2:14" x14ac:dyDescent="0.25">
      <c r="B787" s="164">
        <v>755</v>
      </c>
      <c r="C787" s="172">
        <f ca="1">'Data (DefiLlama)'!$H$7*100+_xlfn.NORM.S.INV(RAND())*'Data (DefiLlama)'!$K$7*$C$6</f>
        <v>4.2873954290719558</v>
      </c>
      <c r="D787" s="172">
        <f ca="1">'Data (DefiLlama)'!$H$8*100+_xlfn.NORM.S.INV(RAND())*'Data (DefiLlama)'!$K$8*$C$6</f>
        <v>4.5809976316438048</v>
      </c>
      <c r="E787" s="172">
        <f ca="1">'Data (DefiLlama)'!$H$9*100+_xlfn.NORM.S.INV(RAND())*'Data (DefiLlama)'!$K$9*$C$6</f>
        <v>4.6838408072432536</v>
      </c>
      <c r="F787" s="172">
        <f ca="1">'Data (DefiLlama)'!$H$10*100+_xlfn.NORM.S.INV(RAND())*'Data (DefiLlama)'!$K$10*$C$6</f>
        <v>3.6787800847195</v>
      </c>
      <c r="G787" s="172">
        <f ca="1">'Data (DefiLlama)'!$H$11*100+_xlfn.NORM.S.INV(RAND())*'Data (DefiLlama)'!$K$11*$C$6</f>
        <v>-0.1227528950697863</v>
      </c>
      <c r="H787" s="172">
        <f ca="1">'Data (DefiLlama)'!$H$12*100+_xlfn.NORM.S.INV(RAND())*'Data (DefiLlama)'!$K$12*$C$6</f>
        <v>3.6453918316114597</v>
      </c>
      <c r="I787" s="175">
        <f ca="1">'Data (DefiLlama)'!$H$13*100+_xlfn.NORM.S.INV(RAND())*'Data (DefiLlama)'!$K$13*$C$6</f>
        <v>4.6588736044106795</v>
      </c>
      <c r="J787" s="172">
        <f ca="1">C787*'Allocation - Base'!$H$6+D787*'Allocation - Base'!$H$7+E787*'Allocation - Base'!$H$8+F787*'Allocation - Base'!$H$9+G787*'Allocation - Base'!$H$10+H787*'Allocation - Base'!$H$11+I787*'Allocation - Base'!$H$12</f>
        <v>4.1430993684315807</v>
      </c>
      <c r="K787" s="172">
        <f t="shared" ca="1" si="34"/>
        <v>0</v>
      </c>
      <c r="L787" s="172">
        <f t="shared" ca="1" si="35"/>
        <v>4.043099368431581</v>
      </c>
      <c r="M787" s="172">
        <f t="shared" ca="1" si="36"/>
        <v>4.043099368431581</v>
      </c>
      <c r="N787" s="172"/>
    </row>
    <row r="788" spans="2:14" x14ac:dyDescent="0.25">
      <c r="B788" s="164">
        <v>756</v>
      </c>
      <c r="C788" s="172">
        <f ca="1">'Data (DefiLlama)'!$H$7*100+_xlfn.NORM.S.INV(RAND())*'Data (DefiLlama)'!$K$7*$C$6</f>
        <v>4.2970929460328868</v>
      </c>
      <c r="D788" s="172">
        <f ca="1">'Data (DefiLlama)'!$H$8*100+_xlfn.NORM.S.INV(RAND())*'Data (DefiLlama)'!$K$8*$C$6</f>
        <v>5.3493487916367517</v>
      </c>
      <c r="E788" s="172">
        <f ca="1">'Data (DefiLlama)'!$H$9*100+_xlfn.NORM.S.INV(RAND())*'Data (DefiLlama)'!$K$9*$C$6</f>
        <v>5.4719292525345038</v>
      </c>
      <c r="F788" s="172">
        <f ca="1">'Data (DefiLlama)'!$H$10*100+_xlfn.NORM.S.INV(RAND())*'Data (DefiLlama)'!$K$10*$C$6</f>
        <v>4.0492254576550772</v>
      </c>
      <c r="G788" s="172">
        <f ca="1">'Data (DefiLlama)'!$H$11*100+_xlfn.NORM.S.INV(RAND())*'Data (DefiLlama)'!$K$11*$C$6</f>
        <v>-0.15976094360228488</v>
      </c>
      <c r="H788" s="172">
        <f ca="1">'Data (DefiLlama)'!$H$12*100+_xlfn.NORM.S.INV(RAND())*'Data (DefiLlama)'!$K$12*$C$6</f>
        <v>4.1081053168895663</v>
      </c>
      <c r="I788" s="175">
        <f ca="1">'Data (DefiLlama)'!$H$13*100+_xlfn.NORM.S.INV(RAND())*'Data (DefiLlama)'!$K$13*$C$6</f>
        <v>3.4113940609166487</v>
      </c>
      <c r="J788" s="172">
        <f ca="1">C788*'Allocation - Base'!$H$6+D788*'Allocation - Base'!$H$7+E788*'Allocation - Base'!$H$8+F788*'Allocation - Base'!$H$9+G788*'Allocation - Base'!$H$10+H788*'Allocation - Base'!$H$11+I788*'Allocation - Base'!$H$12</f>
        <v>4.6026751452060015</v>
      </c>
      <c r="K788" s="172">
        <f t="shared" ca="1" si="34"/>
        <v>0</v>
      </c>
      <c r="L788" s="172">
        <f t="shared" ca="1" si="35"/>
        <v>4.5026751452060019</v>
      </c>
      <c r="M788" s="172">
        <f t="shared" ca="1" si="36"/>
        <v>4.5026751452060019</v>
      </c>
      <c r="N788" s="172"/>
    </row>
    <row r="789" spans="2:14" x14ac:dyDescent="0.25">
      <c r="B789" s="164">
        <v>757</v>
      </c>
      <c r="C789" s="172">
        <f ca="1">'Data (DefiLlama)'!$H$7*100+_xlfn.NORM.S.INV(RAND())*'Data (DefiLlama)'!$K$7*$C$6</f>
        <v>4.1112704155426911</v>
      </c>
      <c r="D789" s="172">
        <f ca="1">'Data (DefiLlama)'!$H$8*100+_xlfn.NORM.S.INV(RAND())*'Data (DefiLlama)'!$K$8*$C$6</f>
        <v>5.2811919617082097</v>
      </c>
      <c r="E789" s="172">
        <f ca="1">'Data (DefiLlama)'!$H$9*100+_xlfn.NORM.S.INV(RAND())*'Data (DefiLlama)'!$K$9*$C$6</f>
        <v>3.5629492239408385</v>
      </c>
      <c r="F789" s="172">
        <f ca="1">'Data (DefiLlama)'!$H$10*100+_xlfn.NORM.S.INV(RAND())*'Data (DefiLlama)'!$K$10*$C$6</f>
        <v>3.1949494720604865</v>
      </c>
      <c r="G789" s="172">
        <f ca="1">'Data (DefiLlama)'!$H$11*100+_xlfn.NORM.S.INV(RAND())*'Data (DefiLlama)'!$K$11*$C$6</f>
        <v>8.9346079770294563E-3</v>
      </c>
      <c r="H789" s="172">
        <f ca="1">'Data (DefiLlama)'!$H$12*100+_xlfn.NORM.S.INV(RAND())*'Data (DefiLlama)'!$K$12*$C$6</f>
        <v>4.0895516185726724</v>
      </c>
      <c r="I789" s="175">
        <f ca="1">'Data (DefiLlama)'!$H$13*100+_xlfn.NORM.S.INV(RAND())*'Data (DefiLlama)'!$K$13*$C$6</f>
        <v>5.0807287023002567</v>
      </c>
      <c r="J789" s="172">
        <f ca="1">C789*'Allocation - Base'!$H$6+D789*'Allocation - Base'!$H$7+E789*'Allocation - Base'!$H$8+F789*'Allocation - Base'!$H$9+G789*'Allocation - Base'!$H$10+H789*'Allocation - Base'!$H$11+I789*'Allocation - Base'!$H$12</f>
        <v>4.058295894259822</v>
      </c>
      <c r="K789" s="172">
        <f t="shared" ca="1" si="34"/>
        <v>0</v>
      </c>
      <c r="L789" s="172">
        <f t="shared" ca="1" si="35"/>
        <v>3.9582958942598219</v>
      </c>
      <c r="M789" s="172">
        <f t="shared" ca="1" si="36"/>
        <v>3.9582958942598219</v>
      </c>
      <c r="N789" s="172"/>
    </row>
    <row r="790" spans="2:14" x14ac:dyDescent="0.25">
      <c r="B790" s="164">
        <v>758</v>
      </c>
      <c r="C790" s="172">
        <f ca="1">'Data (DefiLlama)'!$H$7*100+_xlfn.NORM.S.INV(RAND())*'Data (DefiLlama)'!$K$7*$C$6</f>
        <v>4.2390928383450808</v>
      </c>
      <c r="D790" s="172">
        <f ca="1">'Data (DefiLlama)'!$H$8*100+_xlfn.NORM.S.INV(RAND())*'Data (DefiLlama)'!$K$8*$C$6</f>
        <v>5.345813984844261</v>
      </c>
      <c r="E790" s="172">
        <f ca="1">'Data (DefiLlama)'!$H$9*100+_xlfn.NORM.S.INV(RAND())*'Data (DefiLlama)'!$K$9*$C$6</f>
        <v>4.9913884086509279</v>
      </c>
      <c r="F790" s="172">
        <f ca="1">'Data (DefiLlama)'!$H$10*100+_xlfn.NORM.S.INV(RAND())*'Data (DefiLlama)'!$K$10*$C$6</f>
        <v>3.0660426900848003</v>
      </c>
      <c r="G790" s="172">
        <f ca="1">'Data (DefiLlama)'!$H$11*100+_xlfn.NORM.S.INV(RAND())*'Data (DefiLlama)'!$K$11*$C$6</f>
        <v>0.26675378732311034</v>
      </c>
      <c r="H790" s="172">
        <f ca="1">'Data (DefiLlama)'!$H$12*100+_xlfn.NORM.S.INV(RAND())*'Data (DefiLlama)'!$K$12*$C$6</f>
        <v>4.9932571812879925</v>
      </c>
      <c r="I790" s="175">
        <f ca="1">'Data (DefiLlama)'!$H$13*100+_xlfn.NORM.S.INV(RAND())*'Data (DefiLlama)'!$K$13*$C$6</f>
        <v>4.5978226982864072</v>
      </c>
      <c r="J790" s="172">
        <f ca="1">C790*'Allocation - Base'!$H$6+D790*'Allocation - Base'!$H$7+E790*'Allocation - Base'!$H$8+F790*'Allocation - Base'!$H$9+G790*'Allocation - Base'!$H$10+H790*'Allocation - Base'!$H$11+I790*'Allocation - Base'!$H$12</f>
        <v>4.6183547164366763</v>
      </c>
      <c r="K790" s="172">
        <f t="shared" ca="1" si="34"/>
        <v>0</v>
      </c>
      <c r="L790" s="172">
        <f t="shared" ca="1" si="35"/>
        <v>4.5183547164366766</v>
      </c>
      <c r="M790" s="172">
        <f t="shared" ca="1" si="36"/>
        <v>4.5183547164366766</v>
      </c>
      <c r="N790" s="172"/>
    </row>
    <row r="791" spans="2:14" x14ac:dyDescent="0.25">
      <c r="B791" s="164">
        <v>759</v>
      </c>
      <c r="C791" s="172">
        <f ca="1">'Data (DefiLlama)'!$H$7*100+_xlfn.NORM.S.INV(RAND())*'Data (DefiLlama)'!$K$7*$C$6</f>
        <v>4.5569694751679179</v>
      </c>
      <c r="D791" s="172">
        <f ca="1">'Data (DefiLlama)'!$H$8*100+_xlfn.NORM.S.INV(RAND())*'Data (DefiLlama)'!$K$8*$C$6</f>
        <v>4.0158726952739237</v>
      </c>
      <c r="E791" s="172">
        <f ca="1">'Data (DefiLlama)'!$H$9*100+_xlfn.NORM.S.INV(RAND())*'Data (DefiLlama)'!$K$9*$C$6</f>
        <v>4.0717880823613086</v>
      </c>
      <c r="F791" s="172">
        <f ca="1">'Data (DefiLlama)'!$H$10*100+_xlfn.NORM.S.INV(RAND())*'Data (DefiLlama)'!$K$10*$C$6</f>
        <v>3.8260123200147911</v>
      </c>
      <c r="G791" s="172">
        <f ca="1">'Data (DefiLlama)'!$H$11*100+_xlfn.NORM.S.INV(RAND())*'Data (DefiLlama)'!$K$11*$C$6</f>
        <v>-0.28654709994987809</v>
      </c>
      <c r="H791" s="172">
        <f ca="1">'Data (DefiLlama)'!$H$12*100+_xlfn.NORM.S.INV(RAND())*'Data (DefiLlama)'!$K$12*$C$6</f>
        <v>5.220387416936985</v>
      </c>
      <c r="I791" s="175">
        <f ca="1">'Data (DefiLlama)'!$H$13*100+_xlfn.NORM.S.INV(RAND())*'Data (DefiLlama)'!$K$13*$C$6</f>
        <v>3.5752692142935261</v>
      </c>
      <c r="J791" s="172">
        <f ca="1">C791*'Allocation - Base'!$H$6+D791*'Allocation - Base'!$H$7+E791*'Allocation - Base'!$H$8+F791*'Allocation - Base'!$H$9+G791*'Allocation - Base'!$H$10+H791*'Allocation - Base'!$H$11+I791*'Allocation - Base'!$H$12</f>
        <v>4.1577367945022372</v>
      </c>
      <c r="K791" s="172">
        <f t="shared" ca="1" si="34"/>
        <v>0</v>
      </c>
      <c r="L791" s="172">
        <f t="shared" ca="1" si="35"/>
        <v>4.0577367945022376</v>
      </c>
      <c r="M791" s="172">
        <f t="shared" ca="1" si="36"/>
        <v>4.0577367945022376</v>
      </c>
      <c r="N791" s="172"/>
    </row>
    <row r="792" spans="2:14" x14ac:dyDescent="0.25">
      <c r="B792" s="164">
        <v>760</v>
      </c>
      <c r="C792" s="172">
        <f ca="1">'Data (DefiLlama)'!$H$7*100+_xlfn.NORM.S.INV(RAND())*'Data (DefiLlama)'!$K$7*$C$6</f>
        <v>3.9710588443709156</v>
      </c>
      <c r="D792" s="172">
        <f ca="1">'Data (DefiLlama)'!$H$8*100+_xlfn.NORM.S.INV(RAND())*'Data (DefiLlama)'!$K$8*$C$6</f>
        <v>4.5715762125877308</v>
      </c>
      <c r="E792" s="172">
        <f ca="1">'Data (DefiLlama)'!$H$9*100+_xlfn.NORM.S.INV(RAND())*'Data (DefiLlama)'!$K$9*$C$6</f>
        <v>4.0186326851644827</v>
      </c>
      <c r="F792" s="172">
        <f ca="1">'Data (DefiLlama)'!$H$10*100+_xlfn.NORM.S.INV(RAND())*'Data (DefiLlama)'!$K$10*$C$6</f>
        <v>3.9910072355497519</v>
      </c>
      <c r="G792" s="172">
        <f ca="1">'Data (DefiLlama)'!$H$11*100+_xlfn.NORM.S.INV(RAND())*'Data (DefiLlama)'!$K$11*$C$6</f>
        <v>0.11968272849336617</v>
      </c>
      <c r="H792" s="172">
        <f ca="1">'Data (DefiLlama)'!$H$12*100+_xlfn.NORM.S.INV(RAND())*'Data (DefiLlama)'!$K$12*$C$6</f>
        <v>5.083177010020596</v>
      </c>
      <c r="I792" s="175">
        <f ca="1">'Data (DefiLlama)'!$H$13*100+_xlfn.NORM.S.INV(RAND())*'Data (DefiLlama)'!$K$13*$C$6</f>
        <v>6.3247349442610963</v>
      </c>
      <c r="J792" s="172">
        <f ca="1">C792*'Allocation - Base'!$H$6+D792*'Allocation - Base'!$H$7+E792*'Allocation - Base'!$H$8+F792*'Allocation - Base'!$H$9+G792*'Allocation - Base'!$H$10+H792*'Allocation - Base'!$H$11+I792*'Allocation - Base'!$H$12</f>
        <v>4.1073305656770858</v>
      </c>
      <c r="K792" s="172">
        <f t="shared" ca="1" si="34"/>
        <v>0.53604396150223155</v>
      </c>
      <c r="L792" s="172">
        <f t="shared" ca="1" si="35"/>
        <v>3.4712866041748547</v>
      </c>
      <c r="M792" s="172">
        <f t="shared" ca="1" si="36"/>
        <v>4.0073305656770861</v>
      </c>
      <c r="N792" s="172"/>
    </row>
    <row r="793" spans="2:14" x14ac:dyDescent="0.25">
      <c r="B793" s="164">
        <v>761</v>
      </c>
      <c r="C793" s="172">
        <f ca="1">'Data (DefiLlama)'!$H$7*100+_xlfn.NORM.S.INV(RAND())*'Data (DefiLlama)'!$K$7*$C$6</f>
        <v>4.2209179804223362</v>
      </c>
      <c r="D793" s="172">
        <f ca="1">'Data (DefiLlama)'!$H$8*100+_xlfn.NORM.S.INV(RAND())*'Data (DefiLlama)'!$K$8*$C$6</f>
        <v>4.5399407296317138</v>
      </c>
      <c r="E793" s="172">
        <f ca="1">'Data (DefiLlama)'!$H$9*100+_xlfn.NORM.S.INV(RAND())*'Data (DefiLlama)'!$K$9*$C$6</f>
        <v>4.3079992218450034</v>
      </c>
      <c r="F793" s="172">
        <f ca="1">'Data (DefiLlama)'!$H$10*100+_xlfn.NORM.S.INV(RAND())*'Data (DefiLlama)'!$K$10*$C$6</f>
        <v>3.1733121081776052</v>
      </c>
      <c r="G793" s="172">
        <f ca="1">'Data (DefiLlama)'!$H$11*100+_xlfn.NORM.S.INV(RAND())*'Data (DefiLlama)'!$K$11*$C$6</f>
        <v>0.15416953494271943</v>
      </c>
      <c r="H793" s="172">
        <f ca="1">'Data (DefiLlama)'!$H$12*100+_xlfn.NORM.S.INV(RAND())*'Data (DefiLlama)'!$K$12*$C$6</f>
        <v>2.9875213732721546</v>
      </c>
      <c r="I793" s="175">
        <f ca="1">'Data (DefiLlama)'!$H$13*100+_xlfn.NORM.S.INV(RAND())*'Data (DefiLlama)'!$K$13*$C$6</f>
        <v>4.1978559953321763</v>
      </c>
      <c r="J793" s="172">
        <f ca="1">C793*'Allocation - Base'!$H$6+D793*'Allocation - Base'!$H$7+E793*'Allocation - Base'!$H$8+F793*'Allocation - Base'!$H$9+G793*'Allocation - Base'!$H$10+H793*'Allocation - Base'!$H$11+I793*'Allocation - Base'!$H$12</f>
        <v>3.9340970647338396</v>
      </c>
      <c r="K793" s="172">
        <f t="shared" ca="1" si="34"/>
        <v>0</v>
      </c>
      <c r="L793" s="172">
        <f t="shared" ca="1" si="35"/>
        <v>3.8340970647338395</v>
      </c>
      <c r="M793" s="172">
        <f t="shared" ca="1" si="36"/>
        <v>3.8340970647338395</v>
      </c>
      <c r="N793" s="172"/>
    </row>
    <row r="794" spans="2:14" x14ac:dyDescent="0.25">
      <c r="B794" s="164">
        <v>762</v>
      </c>
      <c r="C794" s="172">
        <f ca="1">'Data (DefiLlama)'!$H$7*100+_xlfn.NORM.S.INV(RAND())*'Data (DefiLlama)'!$K$7*$C$6</f>
        <v>4.0242538318069911</v>
      </c>
      <c r="D794" s="172">
        <f ca="1">'Data (DefiLlama)'!$H$8*100+_xlfn.NORM.S.INV(RAND())*'Data (DefiLlama)'!$K$8*$C$6</f>
        <v>5.7260855824067676</v>
      </c>
      <c r="E794" s="172">
        <f ca="1">'Data (DefiLlama)'!$H$9*100+_xlfn.NORM.S.INV(RAND())*'Data (DefiLlama)'!$K$9*$C$6</f>
        <v>4.9653677468512392</v>
      </c>
      <c r="F794" s="172">
        <f ca="1">'Data (DefiLlama)'!$H$10*100+_xlfn.NORM.S.INV(RAND())*'Data (DefiLlama)'!$K$10*$C$6</f>
        <v>4.4801864572169139</v>
      </c>
      <c r="G794" s="172">
        <f ca="1">'Data (DefiLlama)'!$H$11*100+_xlfn.NORM.S.INV(RAND())*'Data (DefiLlama)'!$K$11*$C$6</f>
        <v>-0.34959188463993413</v>
      </c>
      <c r="H794" s="172">
        <f ca="1">'Data (DefiLlama)'!$H$12*100+_xlfn.NORM.S.INV(RAND())*'Data (DefiLlama)'!$K$12*$C$6</f>
        <v>4.2106764799778462</v>
      </c>
      <c r="I794" s="175">
        <f ca="1">'Data (DefiLlama)'!$H$13*100+_xlfn.NORM.S.INV(RAND())*'Data (DefiLlama)'!$K$13*$C$6</f>
        <v>5.3423047621802455</v>
      </c>
      <c r="J794" s="172">
        <f ca="1">C794*'Allocation - Base'!$H$6+D794*'Allocation - Base'!$H$7+E794*'Allocation - Base'!$H$8+F794*'Allocation - Base'!$H$9+G794*'Allocation - Base'!$H$10+H794*'Allocation - Base'!$H$11+I794*'Allocation - Base'!$H$12</f>
        <v>4.4942613596212793</v>
      </c>
      <c r="K794" s="172">
        <f t="shared" ca="1" si="34"/>
        <v>0</v>
      </c>
      <c r="L794" s="172">
        <f t="shared" ca="1" si="35"/>
        <v>4.3942613596212796</v>
      </c>
      <c r="M794" s="172">
        <f t="shared" ca="1" si="36"/>
        <v>4.3942613596212796</v>
      </c>
      <c r="N794" s="172"/>
    </row>
    <row r="795" spans="2:14" x14ac:dyDescent="0.25">
      <c r="B795" s="164">
        <v>763</v>
      </c>
      <c r="C795" s="172">
        <f ca="1">'Data (DefiLlama)'!$H$7*100+_xlfn.NORM.S.INV(RAND())*'Data (DefiLlama)'!$K$7*$C$6</f>
        <v>3.9483752768377065</v>
      </c>
      <c r="D795" s="172">
        <f ca="1">'Data (DefiLlama)'!$H$8*100+_xlfn.NORM.S.INV(RAND())*'Data (DefiLlama)'!$K$8*$C$6</f>
        <v>4.5694417600318848</v>
      </c>
      <c r="E795" s="172">
        <f ca="1">'Data (DefiLlama)'!$H$9*100+_xlfn.NORM.S.INV(RAND())*'Data (DefiLlama)'!$K$9*$C$6</f>
        <v>3.1584222004422911</v>
      </c>
      <c r="F795" s="172">
        <f ca="1">'Data (DefiLlama)'!$H$10*100+_xlfn.NORM.S.INV(RAND())*'Data (DefiLlama)'!$K$10*$C$6</f>
        <v>2.8169801395968981</v>
      </c>
      <c r="G795" s="172">
        <f ca="1">'Data (DefiLlama)'!$H$11*100+_xlfn.NORM.S.INV(RAND())*'Data (DefiLlama)'!$K$11*$C$6</f>
        <v>-4.4903231460501599E-3</v>
      </c>
      <c r="H795" s="172">
        <f ca="1">'Data (DefiLlama)'!$H$12*100+_xlfn.NORM.S.INV(RAND())*'Data (DefiLlama)'!$K$12*$C$6</f>
        <v>4.7448083889792887</v>
      </c>
      <c r="I795" s="175">
        <f ca="1">'Data (DefiLlama)'!$H$13*100+_xlfn.NORM.S.INV(RAND())*'Data (DefiLlama)'!$K$13*$C$6</f>
        <v>7.2303553156496241</v>
      </c>
      <c r="J795" s="172">
        <f ca="1">C795*'Allocation - Base'!$H$6+D795*'Allocation - Base'!$H$7+E795*'Allocation - Base'!$H$8+F795*'Allocation - Base'!$H$9+G795*'Allocation - Base'!$H$10+H795*'Allocation - Base'!$H$11+I795*'Allocation - Base'!$H$12</f>
        <v>3.8279753153594474</v>
      </c>
      <c r="K795" s="172">
        <f t="shared" ca="1" si="34"/>
        <v>0</v>
      </c>
      <c r="L795" s="172">
        <f t="shared" ca="1" si="35"/>
        <v>3.7279753153594473</v>
      </c>
      <c r="M795" s="172">
        <f t="shared" ca="1" si="36"/>
        <v>3.7279753153594473</v>
      </c>
      <c r="N795" s="172"/>
    </row>
    <row r="796" spans="2:14" x14ac:dyDescent="0.25">
      <c r="B796" s="164">
        <v>764</v>
      </c>
      <c r="C796" s="172">
        <f ca="1">'Data (DefiLlama)'!$H$7*100+_xlfn.NORM.S.INV(RAND())*'Data (DefiLlama)'!$K$7*$C$6</f>
        <v>3.9990084856848114</v>
      </c>
      <c r="D796" s="172">
        <f ca="1">'Data (DefiLlama)'!$H$8*100+_xlfn.NORM.S.INV(RAND())*'Data (DefiLlama)'!$K$8*$C$6</f>
        <v>5.1514538686332392</v>
      </c>
      <c r="E796" s="172">
        <f ca="1">'Data (DefiLlama)'!$H$9*100+_xlfn.NORM.S.INV(RAND())*'Data (DefiLlama)'!$K$9*$C$6</f>
        <v>4.9524912381259867</v>
      </c>
      <c r="F796" s="172">
        <f ca="1">'Data (DefiLlama)'!$H$10*100+_xlfn.NORM.S.INV(RAND())*'Data (DefiLlama)'!$K$10*$C$6</f>
        <v>3.7314798392011963</v>
      </c>
      <c r="G796" s="172">
        <f ca="1">'Data (DefiLlama)'!$H$11*100+_xlfn.NORM.S.INV(RAND())*'Data (DefiLlama)'!$K$11*$C$6</f>
        <v>0.23211450552078047</v>
      </c>
      <c r="H796" s="172">
        <f ca="1">'Data (DefiLlama)'!$H$12*100+_xlfn.NORM.S.INV(RAND())*'Data (DefiLlama)'!$K$12*$C$6</f>
        <v>4.593023372767834</v>
      </c>
      <c r="I796" s="175">
        <f ca="1">'Data (DefiLlama)'!$H$13*100+_xlfn.NORM.S.INV(RAND())*'Data (DefiLlama)'!$K$13*$C$6</f>
        <v>6.3367986669941638</v>
      </c>
      <c r="J796" s="172">
        <f ca="1">C796*'Allocation - Base'!$H$6+D796*'Allocation - Base'!$H$7+E796*'Allocation - Base'!$H$8+F796*'Allocation - Base'!$H$9+G796*'Allocation - Base'!$H$10+H796*'Allocation - Base'!$H$11+I796*'Allocation - Base'!$H$12</f>
        <v>4.4262480535864634</v>
      </c>
      <c r="K796" s="172">
        <f t="shared" ca="1" si="34"/>
        <v>0</v>
      </c>
      <c r="L796" s="172">
        <f t="shared" ca="1" si="35"/>
        <v>4.3262480535864638</v>
      </c>
      <c r="M796" s="172">
        <f t="shared" ca="1" si="36"/>
        <v>4.3262480535864638</v>
      </c>
      <c r="N796" s="172"/>
    </row>
    <row r="797" spans="2:14" x14ac:dyDescent="0.25">
      <c r="B797" s="164">
        <v>765</v>
      </c>
      <c r="C797" s="172">
        <f ca="1">'Data (DefiLlama)'!$H$7*100+_xlfn.NORM.S.INV(RAND())*'Data (DefiLlama)'!$K$7*$C$6</f>
        <v>3.9831200387354908</v>
      </c>
      <c r="D797" s="172">
        <f ca="1">'Data (DefiLlama)'!$H$8*100+_xlfn.NORM.S.INV(RAND())*'Data (DefiLlama)'!$K$8*$C$6</f>
        <v>5.617520034035639</v>
      </c>
      <c r="E797" s="172">
        <f ca="1">'Data (DefiLlama)'!$H$9*100+_xlfn.NORM.S.INV(RAND())*'Data (DefiLlama)'!$K$9*$C$6</f>
        <v>4.8190272783246142</v>
      </c>
      <c r="F797" s="172">
        <f ca="1">'Data (DefiLlama)'!$H$10*100+_xlfn.NORM.S.INV(RAND())*'Data (DefiLlama)'!$K$10*$C$6</f>
        <v>2.4938432810794247</v>
      </c>
      <c r="G797" s="172">
        <f ca="1">'Data (DefiLlama)'!$H$11*100+_xlfn.NORM.S.INV(RAND())*'Data (DefiLlama)'!$K$11*$C$6</f>
        <v>3.9351044302130787E-2</v>
      </c>
      <c r="H797" s="172">
        <f ca="1">'Data (DefiLlama)'!$H$12*100+_xlfn.NORM.S.INV(RAND())*'Data (DefiLlama)'!$K$12*$C$6</f>
        <v>5.1439753324948709</v>
      </c>
      <c r="I797" s="175">
        <f ca="1">'Data (DefiLlama)'!$H$13*100+_xlfn.NORM.S.INV(RAND())*'Data (DefiLlama)'!$K$13*$C$6</f>
        <v>4.7444889211930157</v>
      </c>
      <c r="J797" s="172">
        <f ca="1">C797*'Allocation - Base'!$H$6+D797*'Allocation - Base'!$H$7+E797*'Allocation - Base'!$H$8+F797*'Allocation - Base'!$H$9+G797*'Allocation - Base'!$H$10+H797*'Allocation - Base'!$H$11+I797*'Allocation - Base'!$H$12</f>
        <v>4.5776366918000475</v>
      </c>
      <c r="K797" s="172">
        <f t="shared" ca="1" si="34"/>
        <v>0</v>
      </c>
      <c r="L797" s="172">
        <f t="shared" ca="1" si="35"/>
        <v>4.4776366918000479</v>
      </c>
      <c r="M797" s="172">
        <f t="shared" ca="1" si="36"/>
        <v>4.4776366918000479</v>
      </c>
      <c r="N797" s="172"/>
    </row>
    <row r="798" spans="2:14" x14ac:dyDescent="0.25">
      <c r="B798" s="164">
        <v>766</v>
      </c>
      <c r="C798" s="172">
        <f ca="1">'Data (DefiLlama)'!$H$7*100+_xlfn.NORM.S.INV(RAND())*'Data (DefiLlama)'!$K$7*$C$6</f>
        <v>4.2736229460523631</v>
      </c>
      <c r="D798" s="172">
        <f ca="1">'Data (DefiLlama)'!$H$8*100+_xlfn.NORM.S.INV(RAND())*'Data (DefiLlama)'!$K$8*$C$6</f>
        <v>4.5444757462807317</v>
      </c>
      <c r="E798" s="172">
        <f ca="1">'Data (DefiLlama)'!$H$9*100+_xlfn.NORM.S.INV(RAND())*'Data (DefiLlama)'!$K$9*$C$6</f>
        <v>3.3434405906333606</v>
      </c>
      <c r="F798" s="172">
        <f ca="1">'Data (DefiLlama)'!$H$10*100+_xlfn.NORM.S.INV(RAND())*'Data (DefiLlama)'!$K$10*$C$6</f>
        <v>3.8121351348423724</v>
      </c>
      <c r="G798" s="172">
        <f ca="1">'Data (DefiLlama)'!$H$11*100+_xlfn.NORM.S.INV(RAND())*'Data (DefiLlama)'!$K$11*$C$6</f>
        <v>-0.17805418595265449</v>
      </c>
      <c r="H798" s="172">
        <f ca="1">'Data (DefiLlama)'!$H$12*100+_xlfn.NORM.S.INV(RAND())*'Data (DefiLlama)'!$K$12*$C$6</f>
        <v>5.2819951891118286</v>
      </c>
      <c r="I798" s="175">
        <f ca="1">'Data (DefiLlama)'!$H$13*100+_xlfn.NORM.S.INV(RAND())*'Data (DefiLlama)'!$K$13*$C$6</f>
        <v>4.3884085166756819</v>
      </c>
      <c r="J798" s="172">
        <f ca="1">C798*'Allocation - Base'!$H$6+D798*'Allocation - Base'!$H$7+E798*'Allocation - Base'!$H$8+F798*'Allocation - Base'!$H$9+G798*'Allocation - Base'!$H$10+H798*'Allocation - Base'!$H$11+I798*'Allocation - Base'!$H$12</f>
        <v>4.0374625371133739</v>
      </c>
      <c r="K798" s="172">
        <f t="shared" ca="1" si="34"/>
        <v>0</v>
      </c>
      <c r="L798" s="172">
        <f t="shared" ca="1" si="35"/>
        <v>3.9374625371133738</v>
      </c>
      <c r="M798" s="172">
        <f t="shared" ca="1" si="36"/>
        <v>3.9374625371133738</v>
      </c>
      <c r="N798" s="172"/>
    </row>
    <row r="799" spans="2:14" x14ac:dyDescent="0.25">
      <c r="B799" s="164">
        <v>767</v>
      </c>
      <c r="C799" s="172">
        <f ca="1">'Data (DefiLlama)'!$H$7*100+_xlfn.NORM.S.INV(RAND())*'Data (DefiLlama)'!$K$7*$C$6</f>
        <v>3.9530360848230766</v>
      </c>
      <c r="D799" s="172">
        <f ca="1">'Data (DefiLlama)'!$H$8*100+_xlfn.NORM.S.INV(RAND())*'Data (DefiLlama)'!$K$8*$C$6</f>
        <v>5.1449383371322801</v>
      </c>
      <c r="E799" s="172">
        <f ca="1">'Data (DefiLlama)'!$H$9*100+_xlfn.NORM.S.INV(RAND())*'Data (DefiLlama)'!$K$9*$C$6</f>
        <v>4.2650205383820365</v>
      </c>
      <c r="F799" s="172">
        <f ca="1">'Data (DefiLlama)'!$H$10*100+_xlfn.NORM.S.INV(RAND())*'Data (DefiLlama)'!$K$10*$C$6</f>
        <v>2.8341239004245495</v>
      </c>
      <c r="G799" s="172">
        <f ca="1">'Data (DefiLlama)'!$H$11*100+_xlfn.NORM.S.INV(RAND())*'Data (DefiLlama)'!$K$11*$C$6</f>
        <v>-5.8352701553116053E-2</v>
      </c>
      <c r="H799" s="172">
        <f ca="1">'Data (DefiLlama)'!$H$12*100+_xlfn.NORM.S.INV(RAND())*'Data (DefiLlama)'!$K$12*$C$6</f>
        <v>4.5162253517757573</v>
      </c>
      <c r="I799" s="175">
        <f ca="1">'Data (DefiLlama)'!$H$13*100+_xlfn.NORM.S.INV(RAND())*'Data (DefiLlama)'!$K$13*$C$6</f>
        <v>6.1501431040417494</v>
      </c>
      <c r="J799" s="172">
        <f ca="1">C799*'Allocation - Base'!$H$6+D799*'Allocation - Base'!$H$7+E799*'Allocation - Base'!$H$8+F799*'Allocation - Base'!$H$9+G799*'Allocation - Base'!$H$10+H799*'Allocation - Base'!$H$11+I799*'Allocation - Base'!$H$12</f>
        <v>4.2129167120142101</v>
      </c>
      <c r="K799" s="172">
        <f t="shared" ca="1" si="34"/>
        <v>0</v>
      </c>
      <c r="L799" s="172">
        <f t="shared" ca="1" si="35"/>
        <v>4.1129167120142105</v>
      </c>
      <c r="M799" s="172">
        <f t="shared" ca="1" si="36"/>
        <v>4.1129167120142105</v>
      </c>
      <c r="N799" s="172"/>
    </row>
    <row r="800" spans="2:14" x14ac:dyDescent="0.25">
      <c r="B800" s="164">
        <v>768</v>
      </c>
      <c r="C800" s="172">
        <f ca="1">'Data (DefiLlama)'!$H$7*100+_xlfn.NORM.S.INV(RAND())*'Data (DefiLlama)'!$K$7*$C$6</f>
        <v>4.0491174566491726</v>
      </c>
      <c r="D800" s="172">
        <f ca="1">'Data (DefiLlama)'!$H$8*100+_xlfn.NORM.S.INV(RAND())*'Data (DefiLlama)'!$K$8*$C$6</f>
        <v>5.0206029740117355</v>
      </c>
      <c r="E800" s="172">
        <f ca="1">'Data (DefiLlama)'!$H$9*100+_xlfn.NORM.S.INV(RAND())*'Data (DefiLlama)'!$K$9*$C$6</f>
        <v>3.8591096695325255</v>
      </c>
      <c r="F800" s="172">
        <f ca="1">'Data (DefiLlama)'!$H$10*100+_xlfn.NORM.S.INV(RAND())*'Data (DefiLlama)'!$K$10*$C$6</f>
        <v>2.2169059885259941</v>
      </c>
      <c r="G800" s="172">
        <f ca="1">'Data (DefiLlama)'!$H$11*100+_xlfn.NORM.S.INV(RAND())*'Data (DefiLlama)'!$K$11*$C$6</f>
        <v>-0.44714057968265269</v>
      </c>
      <c r="H800" s="172">
        <f ca="1">'Data (DefiLlama)'!$H$12*100+_xlfn.NORM.S.INV(RAND())*'Data (DefiLlama)'!$K$12*$C$6</f>
        <v>5.4748069955465546</v>
      </c>
      <c r="I800" s="175">
        <f ca="1">'Data (DefiLlama)'!$H$13*100+_xlfn.NORM.S.INV(RAND())*'Data (DefiLlama)'!$K$13*$C$6</f>
        <v>6.2315223703483218</v>
      </c>
      <c r="J800" s="172">
        <f ca="1">C800*'Allocation - Base'!$H$6+D800*'Allocation - Base'!$H$7+E800*'Allocation - Base'!$H$8+F800*'Allocation - Base'!$H$9+G800*'Allocation - Base'!$H$10+H800*'Allocation - Base'!$H$11+I800*'Allocation - Base'!$H$12</f>
        <v>4.2335274182286673</v>
      </c>
      <c r="K800" s="172">
        <f t="shared" ca="1" si="34"/>
        <v>0</v>
      </c>
      <c r="L800" s="172">
        <f t="shared" ca="1" si="35"/>
        <v>4.1335274182286676</v>
      </c>
      <c r="M800" s="172">
        <f t="shared" ca="1" si="36"/>
        <v>4.1335274182286676</v>
      </c>
      <c r="N800" s="172"/>
    </row>
    <row r="801" spans="2:14" x14ac:dyDescent="0.25">
      <c r="B801" s="164">
        <v>769</v>
      </c>
      <c r="C801" s="172">
        <f ca="1">'Data (DefiLlama)'!$H$7*100+_xlfn.NORM.S.INV(RAND())*'Data (DefiLlama)'!$K$7*$C$6</f>
        <v>4.127208558204039</v>
      </c>
      <c r="D801" s="172">
        <f ca="1">'Data (DefiLlama)'!$H$8*100+_xlfn.NORM.S.INV(RAND())*'Data (DefiLlama)'!$K$8*$C$6</f>
        <v>5.586235435291198</v>
      </c>
      <c r="E801" s="172">
        <f ca="1">'Data (DefiLlama)'!$H$9*100+_xlfn.NORM.S.INV(RAND())*'Data (DefiLlama)'!$K$9*$C$6</f>
        <v>4.5215896905825836</v>
      </c>
      <c r="F801" s="172">
        <f ca="1">'Data (DefiLlama)'!$H$10*100+_xlfn.NORM.S.INV(RAND())*'Data (DefiLlama)'!$K$10*$C$6</f>
        <v>3.4717425523657184</v>
      </c>
      <c r="G801" s="172">
        <f ca="1">'Data (DefiLlama)'!$H$11*100+_xlfn.NORM.S.INV(RAND())*'Data (DefiLlama)'!$K$11*$C$6</f>
        <v>0.2058632258290817</v>
      </c>
      <c r="H801" s="172">
        <f ca="1">'Data (DefiLlama)'!$H$12*100+_xlfn.NORM.S.INV(RAND())*'Data (DefiLlama)'!$K$12*$C$6</f>
        <v>4.7262404960840607</v>
      </c>
      <c r="I801" s="175">
        <f ca="1">'Data (DefiLlama)'!$H$13*100+_xlfn.NORM.S.INV(RAND())*'Data (DefiLlama)'!$K$13*$C$6</f>
        <v>5.4389381484742296</v>
      </c>
      <c r="J801" s="172">
        <f ca="1">C801*'Allocation - Base'!$H$6+D801*'Allocation - Base'!$H$7+E801*'Allocation - Base'!$H$8+F801*'Allocation - Base'!$H$9+G801*'Allocation - Base'!$H$10+H801*'Allocation - Base'!$H$11+I801*'Allocation - Base'!$H$12</f>
        <v>4.4843480846337203</v>
      </c>
      <c r="K801" s="172">
        <f t="shared" ref="K801:K864" ca="1" si="37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0.80539451506444482</v>
      </c>
      <c r="L801" s="172">
        <f t="shared" ref="L801:L864" ca="1" si="38">J801-$C$7*100-K801</f>
        <v>3.5789535695692756</v>
      </c>
      <c r="M801" s="172">
        <f t="shared" ref="M801:M864" ca="1" si="39">J801-$C$7*100</f>
        <v>4.3843480846337206</v>
      </c>
      <c r="N801" s="172"/>
    </row>
    <row r="802" spans="2:14" x14ac:dyDescent="0.25">
      <c r="B802" s="164">
        <v>770</v>
      </c>
      <c r="C802" s="172">
        <f ca="1">'Data (DefiLlama)'!$H$7*100+_xlfn.NORM.S.INV(RAND())*'Data (DefiLlama)'!$K$7*$C$6</f>
        <v>4.0134821787899684</v>
      </c>
      <c r="D802" s="172">
        <f ca="1">'Data (DefiLlama)'!$H$8*100+_xlfn.NORM.S.INV(RAND())*'Data (DefiLlama)'!$K$8*$C$6</f>
        <v>3.9446466168246381</v>
      </c>
      <c r="E802" s="172">
        <f ca="1">'Data (DefiLlama)'!$H$9*100+_xlfn.NORM.S.INV(RAND())*'Data (DefiLlama)'!$K$9*$C$6</f>
        <v>4.0518566934445914</v>
      </c>
      <c r="F802" s="172">
        <f ca="1">'Data (DefiLlama)'!$H$10*100+_xlfn.NORM.S.INV(RAND())*'Data (DefiLlama)'!$K$10*$C$6</f>
        <v>3.9335171826769</v>
      </c>
      <c r="G802" s="172">
        <f ca="1">'Data (DefiLlama)'!$H$11*100+_xlfn.NORM.S.INV(RAND())*'Data (DefiLlama)'!$K$11*$C$6</f>
        <v>0.17264880764286383</v>
      </c>
      <c r="H802" s="172">
        <f ca="1">'Data (DefiLlama)'!$H$12*100+_xlfn.NORM.S.INV(RAND())*'Data (DefiLlama)'!$K$12*$C$6</f>
        <v>4.4657259518922316</v>
      </c>
      <c r="I802" s="175">
        <f ca="1">'Data (DefiLlama)'!$H$13*100+_xlfn.NORM.S.INV(RAND())*'Data (DefiLlama)'!$K$13*$C$6</f>
        <v>4.4855386897366376</v>
      </c>
      <c r="J802" s="172">
        <f ca="1">C802*'Allocation - Base'!$H$6+D802*'Allocation - Base'!$H$7+E802*'Allocation - Base'!$H$8+F802*'Allocation - Base'!$H$9+G802*'Allocation - Base'!$H$10+H802*'Allocation - Base'!$H$11+I802*'Allocation - Base'!$H$12</f>
        <v>3.8816618143702755</v>
      </c>
      <c r="K802" s="172">
        <f t="shared" ca="1" si="37"/>
        <v>0</v>
      </c>
      <c r="L802" s="172">
        <f t="shared" ca="1" si="38"/>
        <v>3.7816618143702754</v>
      </c>
      <c r="M802" s="172">
        <f t="shared" ca="1" si="39"/>
        <v>3.7816618143702754</v>
      </c>
      <c r="N802" s="172"/>
    </row>
    <row r="803" spans="2:14" x14ac:dyDescent="0.25">
      <c r="B803" s="164">
        <v>771</v>
      </c>
      <c r="C803" s="172">
        <f ca="1">'Data (DefiLlama)'!$H$7*100+_xlfn.NORM.S.INV(RAND())*'Data (DefiLlama)'!$K$7*$C$6</f>
        <v>4.32205796396505</v>
      </c>
      <c r="D803" s="172">
        <f ca="1">'Data (DefiLlama)'!$H$8*100+_xlfn.NORM.S.INV(RAND())*'Data (DefiLlama)'!$K$8*$C$6</f>
        <v>6.4895584409990201</v>
      </c>
      <c r="E803" s="172">
        <f ca="1">'Data (DefiLlama)'!$H$9*100+_xlfn.NORM.S.INV(RAND())*'Data (DefiLlama)'!$K$9*$C$6</f>
        <v>4.8369538403945684</v>
      </c>
      <c r="F803" s="172">
        <f ca="1">'Data (DefiLlama)'!$H$10*100+_xlfn.NORM.S.INV(RAND())*'Data (DefiLlama)'!$K$10*$C$6</f>
        <v>4.2824531803388952</v>
      </c>
      <c r="G803" s="172">
        <f ca="1">'Data (DefiLlama)'!$H$11*100+_xlfn.NORM.S.INV(RAND())*'Data (DefiLlama)'!$K$11*$C$6</f>
        <v>-5.683531151071685E-3</v>
      </c>
      <c r="H803" s="172">
        <f ca="1">'Data (DefiLlama)'!$H$12*100+_xlfn.NORM.S.INV(RAND())*'Data (DefiLlama)'!$K$12*$C$6</f>
        <v>5.9774376256475144</v>
      </c>
      <c r="I803" s="175">
        <f ca="1">'Data (DefiLlama)'!$H$13*100+_xlfn.NORM.S.INV(RAND())*'Data (DefiLlama)'!$K$13*$C$6</f>
        <v>5.3352160413935845</v>
      </c>
      <c r="J803" s="172">
        <f ca="1">C803*'Allocation - Base'!$H$6+D803*'Allocation - Base'!$H$7+E803*'Allocation - Base'!$H$8+F803*'Allocation - Base'!$H$9+G803*'Allocation - Base'!$H$10+H803*'Allocation - Base'!$H$11+I803*'Allocation - Base'!$H$12</f>
        <v>5.0245769268274865</v>
      </c>
      <c r="K803" s="172">
        <f t="shared" ca="1" si="37"/>
        <v>0</v>
      </c>
      <c r="L803" s="172">
        <f t="shared" ca="1" si="38"/>
        <v>4.9245769268274868</v>
      </c>
      <c r="M803" s="172">
        <f t="shared" ca="1" si="39"/>
        <v>4.9245769268274868</v>
      </c>
      <c r="N803" s="172"/>
    </row>
    <row r="804" spans="2:14" x14ac:dyDescent="0.25">
      <c r="B804" s="164">
        <v>772</v>
      </c>
      <c r="C804" s="172">
        <f ca="1">'Data (DefiLlama)'!$H$7*100+_xlfn.NORM.S.INV(RAND())*'Data (DefiLlama)'!$K$7*$C$6</f>
        <v>4.3766862142352041</v>
      </c>
      <c r="D804" s="172">
        <f ca="1">'Data (DefiLlama)'!$H$8*100+_xlfn.NORM.S.INV(RAND())*'Data (DefiLlama)'!$K$8*$C$6</f>
        <v>5.3604506481584773</v>
      </c>
      <c r="E804" s="172">
        <f ca="1">'Data (DefiLlama)'!$H$9*100+_xlfn.NORM.S.INV(RAND())*'Data (DefiLlama)'!$K$9*$C$6</f>
        <v>4.4206927973620038</v>
      </c>
      <c r="F804" s="172">
        <f ca="1">'Data (DefiLlama)'!$H$10*100+_xlfn.NORM.S.INV(RAND())*'Data (DefiLlama)'!$K$10*$C$6</f>
        <v>3.5323987456558701</v>
      </c>
      <c r="G804" s="172">
        <f ca="1">'Data (DefiLlama)'!$H$11*100+_xlfn.NORM.S.INV(RAND())*'Data (DefiLlama)'!$K$11*$C$6</f>
        <v>-0.54453530691935392</v>
      </c>
      <c r="H804" s="172">
        <f ca="1">'Data (DefiLlama)'!$H$12*100+_xlfn.NORM.S.INV(RAND())*'Data (DefiLlama)'!$K$12*$C$6</f>
        <v>4.4643077754363532</v>
      </c>
      <c r="I804" s="175">
        <f ca="1">'Data (DefiLlama)'!$H$13*100+_xlfn.NORM.S.INV(RAND())*'Data (DefiLlama)'!$K$13*$C$6</f>
        <v>4.6160094689318889</v>
      </c>
      <c r="J804" s="172">
        <f ca="1">C804*'Allocation - Base'!$H$6+D804*'Allocation - Base'!$H$7+E804*'Allocation - Base'!$H$8+F804*'Allocation - Base'!$H$9+G804*'Allocation - Base'!$H$10+H804*'Allocation - Base'!$H$11+I804*'Allocation - Base'!$H$12</f>
        <v>4.4007111266201671</v>
      </c>
      <c r="K804" s="172">
        <f t="shared" ca="1" si="37"/>
        <v>0</v>
      </c>
      <c r="L804" s="172">
        <f t="shared" ca="1" si="38"/>
        <v>4.3007111266201674</v>
      </c>
      <c r="M804" s="172">
        <f t="shared" ca="1" si="39"/>
        <v>4.3007111266201674</v>
      </c>
      <c r="N804" s="172"/>
    </row>
    <row r="805" spans="2:14" x14ac:dyDescent="0.25">
      <c r="B805" s="164">
        <v>773</v>
      </c>
      <c r="C805" s="172">
        <f ca="1">'Data (DefiLlama)'!$H$7*100+_xlfn.NORM.S.INV(RAND())*'Data (DefiLlama)'!$K$7*$C$6</f>
        <v>4.3895711695674837</v>
      </c>
      <c r="D805" s="172">
        <f ca="1">'Data (DefiLlama)'!$H$8*100+_xlfn.NORM.S.INV(RAND())*'Data (DefiLlama)'!$K$8*$C$6</f>
        <v>4.5544967343610052</v>
      </c>
      <c r="E805" s="172">
        <f ca="1">'Data (DefiLlama)'!$H$9*100+_xlfn.NORM.S.INV(RAND())*'Data (DefiLlama)'!$K$9*$C$6</f>
        <v>4.7665429029955408</v>
      </c>
      <c r="F805" s="172">
        <f ca="1">'Data (DefiLlama)'!$H$10*100+_xlfn.NORM.S.INV(RAND())*'Data (DefiLlama)'!$K$10*$C$6</f>
        <v>4.1077249132207516</v>
      </c>
      <c r="G805" s="172">
        <f ca="1">'Data (DefiLlama)'!$H$11*100+_xlfn.NORM.S.INV(RAND())*'Data (DefiLlama)'!$K$11*$C$6</f>
        <v>-0.49917481774798717</v>
      </c>
      <c r="H805" s="172">
        <f ca="1">'Data (DefiLlama)'!$H$12*100+_xlfn.NORM.S.INV(RAND())*'Data (DefiLlama)'!$K$12*$C$6</f>
        <v>4.3889849405528745</v>
      </c>
      <c r="I805" s="175">
        <f ca="1">'Data (DefiLlama)'!$H$13*100+_xlfn.NORM.S.INV(RAND())*'Data (DefiLlama)'!$K$13*$C$6</f>
        <v>3.4273566427949875</v>
      </c>
      <c r="J805" s="172">
        <f ca="1">C805*'Allocation - Base'!$H$6+D805*'Allocation - Base'!$H$7+E805*'Allocation - Base'!$H$8+F805*'Allocation - Base'!$H$9+G805*'Allocation - Base'!$H$10+H805*'Allocation - Base'!$H$11+I805*'Allocation - Base'!$H$12</f>
        <v>4.2805202604049137</v>
      </c>
      <c r="K805" s="172">
        <f t="shared" ca="1" si="37"/>
        <v>0</v>
      </c>
      <c r="L805" s="172">
        <f t="shared" ca="1" si="38"/>
        <v>4.1805202604049141</v>
      </c>
      <c r="M805" s="172">
        <f t="shared" ca="1" si="39"/>
        <v>4.1805202604049141</v>
      </c>
      <c r="N805" s="172"/>
    </row>
    <row r="806" spans="2:14" x14ac:dyDescent="0.25">
      <c r="B806" s="164">
        <v>774</v>
      </c>
      <c r="C806" s="172">
        <f ca="1">'Data (DefiLlama)'!$H$7*100+_xlfn.NORM.S.INV(RAND())*'Data (DefiLlama)'!$K$7*$C$6</f>
        <v>4.4814740105289435</v>
      </c>
      <c r="D806" s="172">
        <f ca="1">'Data (DefiLlama)'!$H$8*100+_xlfn.NORM.S.INV(RAND())*'Data (DefiLlama)'!$K$8*$C$6</f>
        <v>5.3900541224272072</v>
      </c>
      <c r="E806" s="172">
        <f ca="1">'Data (DefiLlama)'!$H$9*100+_xlfn.NORM.S.INV(RAND())*'Data (DefiLlama)'!$K$9*$C$6</f>
        <v>4.8671673340375019</v>
      </c>
      <c r="F806" s="172">
        <f ca="1">'Data (DefiLlama)'!$H$10*100+_xlfn.NORM.S.INV(RAND())*'Data (DefiLlama)'!$K$10*$C$6</f>
        <v>3.0248274059536775</v>
      </c>
      <c r="G806" s="172">
        <f ca="1">'Data (DefiLlama)'!$H$11*100+_xlfn.NORM.S.INV(RAND())*'Data (DefiLlama)'!$K$11*$C$6</f>
        <v>-0.15642515376930649</v>
      </c>
      <c r="H806" s="172">
        <f ca="1">'Data (DefiLlama)'!$H$12*100+_xlfn.NORM.S.INV(RAND())*'Data (DefiLlama)'!$K$12*$C$6</f>
        <v>4.6461794963951366</v>
      </c>
      <c r="I806" s="175">
        <f ca="1">'Data (DefiLlama)'!$H$13*100+_xlfn.NORM.S.INV(RAND())*'Data (DefiLlama)'!$K$13*$C$6</f>
        <v>5.5193018956004005</v>
      </c>
      <c r="J806" s="172">
        <f ca="1">C806*'Allocation - Base'!$H$6+D806*'Allocation - Base'!$H$7+E806*'Allocation - Base'!$H$8+F806*'Allocation - Base'!$H$9+G806*'Allocation - Base'!$H$10+H806*'Allocation - Base'!$H$11+I806*'Allocation - Base'!$H$12</f>
        <v>4.5978532340456653</v>
      </c>
      <c r="K806" s="172">
        <f t="shared" ca="1" si="37"/>
        <v>0</v>
      </c>
      <c r="L806" s="172">
        <f t="shared" ca="1" si="38"/>
        <v>4.4978532340456656</v>
      </c>
      <c r="M806" s="172">
        <f t="shared" ca="1" si="39"/>
        <v>4.4978532340456656</v>
      </c>
      <c r="N806" s="172"/>
    </row>
    <row r="807" spans="2:14" x14ac:dyDescent="0.25">
      <c r="B807" s="164">
        <v>775</v>
      </c>
      <c r="C807" s="172">
        <f ca="1">'Data (DefiLlama)'!$H$7*100+_xlfn.NORM.S.INV(RAND())*'Data (DefiLlama)'!$K$7*$C$6</f>
        <v>4.1239273894877257</v>
      </c>
      <c r="D807" s="172">
        <f ca="1">'Data (DefiLlama)'!$H$8*100+_xlfn.NORM.S.INV(RAND())*'Data (DefiLlama)'!$K$8*$C$6</f>
        <v>3.9030238789999485</v>
      </c>
      <c r="E807" s="172">
        <f ca="1">'Data (DefiLlama)'!$H$9*100+_xlfn.NORM.S.INV(RAND())*'Data (DefiLlama)'!$K$9*$C$6</f>
        <v>4.2908307965500638</v>
      </c>
      <c r="F807" s="172">
        <f ca="1">'Data (DefiLlama)'!$H$10*100+_xlfn.NORM.S.INV(RAND())*'Data (DefiLlama)'!$K$10*$C$6</f>
        <v>2.8902720530992325</v>
      </c>
      <c r="G807" s="172">
        <f ca="1">'Data (DefiLlama)'!$H$11*100+_xlfn.NORM.S.INV(RAND())*'Data (DefiLlama)'!$K$11*$C$6</f>
        <v>0.48546538110445431</v>
      </c>
      <c r="H807" s="172">
        <f ca="1">'Data (DefiLlama)'!$H$12*100+_xlfn.NORM.S.INV(RAND())*'Data (DefiLlama)'!$K$12*$C$6</f>
        <v>4.8795962712705263</v>
      </c>
      <c r="I807" s="175">
        <f ca="1">'Data (DefiLlama)'!$H$13*100+_xlfn.NORM.S.INV(RAND())*'Data (DefiLlama)'!$K$13*$C$6</f>
        <v>7.3054369176105673</v>
      </c>
      <c r="J807" s="172">
        <f ca="1">C807*'Allocation - Base'!$H$6+D807*'Allocation - Base'!$H$7+E807*'Allocation - Base'!$H$8+F807*'Allocation - Base'!$H$9+G807*'Allocation - Base'!$H$10+H807*'Allocation - Base'!$H$11+I807*'Allocation - Base'!$H$12</f>
        <v>4.0418545954796219</v>
      </c>
      <c r="K807" s="172">
        <f t="shared" ca="1" si="37"/>
        <v>0</v>
      </c>
      <c r="L807" s="172">
        <f t="shared" ca="1" si="38"/>
        <v>3.9418545954796218</v>
      </c>
      <c r="M807" s="172">
        <f t="shared" ca="1" si="39"/>
        <v>3.9418545954796218</v>
      </c>
      <c r="N807" s="172"/>
    </row>
    <row r="808" spans="2:14" x14ac:dyDescent="0.25">
      <c r="B808" s="164">
        <v>776</v>
      </c>
      <c r="C808" s="172">
        <f ca="1">'Data (DefiLlama)'!$H$7*100+_xlfn.NORM.S.INV(RAND())*'Data (DefiLlama)'!$K$7*$C$6</f>
        <v>4.0740846508173014</v>
      </c>
      <c r="D808" s="172">
        <f ca="1">'Data (DefiLlama)'!$H$8*100+_xlfn.NORM.S.INV(RAND())*'Data (DefiLlama)'!$K$8*$C$6</f>
        <v>4.4291172855485321</v>
      </c>
      <c r="E808" s="172">
        <f ca="1">'Data (DefiLlama)'!$H$9*100+_xlfn.NORM.S.INV(RAND())*'Data (DefiLlama)'!$K$9*$C$6</f>
        <v>4.9265331518007249</v>
      </c>
      <c r="F808" s="172">
        <f ca="1">'Data (DefiLlama)'!$H$10*100+_xlfn.NORM.S.INV(RAND())*'Data (DefiLlama)'!$K$10*$C$6</f>
        <v>2.8635445571072271</v>
      </c>
      <c r="G808" s="172">
        <f ca="1">'Data (DefiLlama)'!$H$11*100+_xlfn.NORM.S.INV(RAND())*'Data (DefiLlama)'!$K$11*$C$6</f>
        <v>-0.21572999868545922</v>
      </c>
      <c r="H808" s="172">
        <f ca="1">'Data (DefiLlama)'!$H$12*100+_xlfn.NORM.S.INV(RAND())*'Data (DefiLlama)'!$K$12*$C$6</f>
        <v>4.5239633843991136</v>
      </c>
      <c r="I808" s="175">
        <f ca="1">'Data (DefiLlama)'!$H$13*100+_xlfn.NORM.S.INV(RAND())*'Data (DefiLlama)'!$K$13*$C$6</f>
        <v>5.0766135889921298</v>
      </c>
      <c r="J808" s="172">
        <f ca="1">C808*'Allocation - Base'!$H$6+D808*'Allocation - Base'!$H$7+E808*'Allocation - Base'!$H$8+F808*'Allocation - Base'!$H$9+G808*'Allocation - Base'!$H$10+H808*'Allocation - Base'!$H$11+I808*'Allocation - Base'!$H$12</f>
        <v>4.2289460123080991</v>
      </c>
      <c r="K808" s="172">
        <f t="shared" ca="1" si="37"/>
        <v>0</v>
      </c>
      <c r="L808" s="172">
        <f t="shared" ca="1" si="38"/>
        <v>4.1289460123080994</v>
      </c>
      <c r="M808" s="172">
        <f t="shared" ca="1" si="39"/>
        <v>4.1289460123080994</v>
      </c>
      <c r="N808" s="172"/>
    </row>
    <row r="809" spans="2:14" x14ac:dyDescent="0.25">
      <c r="B809" s="164">
        <v>777</v>
      </c>
      <c r="C809" s="172">
        <f ca="1">'Data (DefiLlama)'!$H$7*100+_xlfn.NORM.S.INV(RAND())*'Data (DefiLlama)'!$K$7*$C$6</f>
        <v>4.2364534012561199</v>
      </c>
      <c r="D809" s="172">
        <f ca="1">'Data (DefiLlama)'!$H$8*100+_xlfn.NORM.S.INV(RAND())*'Data (DefiLlama)'!$K$8*$C$6</f>
        <v>5.5852429014946727</v>
      </c>
      <c r="E809" s="172">
        <f ca="1">'Data (DefiLlama)'!$H$9*100+_xlfn.NORM.S.INV(RAND())*'Data (DefiLlama)'!$K$9*$C$6</f>
        <v>4.556737206389406</v>
      </c>
      <c r="F809" s="172">
        <f ca="1">'Data (DefiLlama)'!$H$10*100+_xlfn.NORM.S.INV(RAND())*'Data (DefiLlama)'!$K$10*$C$6</f>
        <v>3.8039946667486051</v>
      </c>
      <c r="G809" s="172">
        <f ca="1">'Data (DefiLlama)'!$H$11*100+_xlfn.NORM.S.INV(RAND())*'Data (DefiLlama)'!$K$11*$C$6</f>
        <v>0.11140872479764947</v>
      </c>
      <c r="H809" s="172">
        <f ca="1">'Data (DefiLlama)'!$H$12*100+_xlfn.NORM.S.INV(RAND())*'Data (DefiLlama)'!$K$12*$C$6</f>
        <v>4.1912377103864946</v>
      </c>
      <c r="I809" s="175">
        <f ca="1">'Data (DefiLlama)'!$H$13*100+_xlfn.NORM.S.INV(RAND())*'Data (DefiLlama)'!$K$13*$C$6</f>
        <v>5.3172796388641164</v>
      </c>
      <c r="J809" s="172">
        <f ca="1">C809*'Allocation - Base'!$H$6+D809*'Allocation - Base'!$H$7+E809*'Allocation - Base'!$H$8+F809*'Allocation - Base'!$H$9+G809*'Allocation - Base'!$H$10+H809*'Allocation - Base'!$H$11+I809*'Allocation - Base'!$H$12</f>
        <v>4.4406871401457124</v>
      </c>
      <c r="K809" s="172">
        <f t="shared" ca="1" si="37"/>
        <v>0</v>
      </c>
      <c r="L809" s="172">
        <f t="shared" ca="1" si="38"/>
        <v>4.3406871401457128</v>
      </c>
      <c r="M809" s="172">
        <f t="shared" ca="1" si="39"/>
        <v>4.3406871401457128</v>
      </c>
      <c r="N809" s="172"/>
    </row>
    <row r="810" spans="2:14" x14ac:dyDescent="0.25">
      <c r="B810" s="164">
        <v>778</v>
      </c>
      <c r="C810" s="172">
        <f ca="1">'Data (DefiLlama)'!$H$7*100+_xlfn.NORM.S.INV(RAND())*'Data (DefiLlama)'!$K$7*$C$6</f>
        <v>4.4790408650568949</v>
      </c>
      <c r="D810" s="172">
        <f ca="1">'Data (DefiLlama)'!$H$8*100+_xlfn.NORM.S.INV(RAND())*'Data (DefiLlama)'!$K$8*$C$6</f>
        <v>5.8325077525852693</v>
      </c>
      <c r="E810" s="172">
        <f ca="1">'Data (DefiLlama)'!$H$9*100+_xlfn.NORM.S.INV(RAND())*'Data (DefiLlama)'!$K$9*$C$6</f>
        <v>4.0992213951717842</v>
      </c>
      <c r="F810" s="172">
        <f ca="1">'Data (DefiLlama)'!$H$10*100+_xlfn.NORM.S.INV(RAND())*'Data (DefiLlama)'!$K$10*$C$6</f>
        <v>3.1773448517364749</v>
      </c>
      <c r="G810" s="172">
        <f ca="1">'Data (DefiLlama)'!$H$11*100+_xlfn.NORM.S.INV(RAND())*'Data (DefiLlama)'!$K$11*$C$6</f>
        <v>-0.15491545669463377</v>
      </c>
      <c r="H810" s="172">
        <f ca="1">'Data (DefiLlama)'!$H$12*100+_xlfn.NORM.S.INV(RAND())*'Data (DefiLlama)'!$K$12*$C$6</f>
        <v>5.1022562524109043</v>
      </c>
      <c r="I810" s="175">
        <f ca="1">'Data (DefiLlama)'!$H$13*100+_xlfn.NORM.S.INV(RAND())*'Data (DefiLlama)'!$K$13*$C$6</f>
        <v>6.561718977655933</v>
      </c>
      <c r="J810" s="172">
        <f ca="1">C810*'Allocation - Base'!$H$6+D810*'Allocation - Base'!$H$7+E810*'Allocation - Base'!$H$8+F810*'Allocation - Base'!$H$9+G810*'Allocation - Base'!$H$10+H810*'Allocation - Base'!$H$11+I810*'Allocation - Base'!$H$12</f>
        <v>4.5842372114832353</v>
      </c>
      <c r="K810" s="172">
        <f t="shared" ca="1" si="37"/>
        <v>5.6079957787156385</v>
      </c>
      <c r="L810" s="172">
        <f t="shared" ca="1" si="38"/>
        <v>-1.1237585672324029</v>
      </c>
      <c r="M810" s="172">
        <f t="shared" ca="1" si="39"/>
        <v>4.4842372114832356</v>
      </c>
      <c r="N810" s="172"/>
    </row>
    <row r="811" spans="2:14" x14ac:dyDescent="0.25">
      <c r="B811" s="164">
        <v>779</v>
      </c>
      <c r="C811" s="172">
        <f ca="1">'Data (DefiLlama)'!$H$7*100+_xlfn.NORM.S.INV(RAND())*'Data (DefiLlama)'!$K$7*$C$6</f>
        <v>4.014441984508859</v>
      </c>
      <c r="D811" s="172">
        <f ca="1">'Data (DefiLlama)'!$H$8*100+_xlfn.NORM.S.INV(RAND())*'Data (DefiLlama)'!$K$8*$C$6</f>
        <v>4.4802677984072874</v>
      </c>
      <c r="E811" s="172">
        <f ca="1">'Data (DefiLlama)'!$H$9*100+_xlfn.NORM.S.INV(RAND())*'Data (DefiLlama)'!$K$9*$C$6</f>
        <v>4.8800028798286661</v>
      </c>
      <c r="F811" s="172">
        <f ca="1">'Data (DefiLlama)'!$H$10*100+_xlfn.NORM.S.INV(RAND())*'Data (DefiLlama)'!$K$10*$C$6</f>
        <v>3.6822862354761066</v>
      </c>
      <c r="G811" s="172">
        <f ca="1">'Data (DefiLlama)'!$H$11*100+_xlfn.NORM.S.INV(RAND())*'Data (DefiLlama)'!$K$11*$C$6</f>
        <v>-0.28942021403170165</v>
      </c>
      <c r="H811" s="172">
        <f ca="1">'Data (DefiLlama)'!$H$12*100+_xlfn.NORM.S.INV(RAND())*'Data (DefiLlama)'!$K$12*$C$6</f>
        <v>3.1605393848339971</v>
      </c>
      <c r="I811" s="175">
        <f ca="1">'Data (DefiLlama)'!$H$13*100+_xlfn.NORM.S.INV(RAND())*'Data (DefiLlama)'!$K$13*$C$6</f>
        <v>6.9048032194915683</v>
      </c>
      <c r="J811" s="172">
        <f ca="1">C811*'Allocation - Base'!$H$6+D811*'Allocation - Base'!$H$7+E811*'Allocation - Base'!$H$8+F811*'Allocation - Base'!$H$9+G811*'Allocation - Base'!$H$10+H811*'Allocation - Base'!$H$11+I811*'Allocation - Base'!$H$12</f>
        <v>4.0040101619351605</v>
      </c>
      <c r="K811" s="172">
        <f t="shared" ca="1" si="37"/>
        <v>0.69181354044599341</v>
      </c>
      <c r="L811" s="172">
        <f t="shared" ca="1" si="38"/>
        <v>3.2121966214891668</v>
      </c>
      <c r="M811" s="172">
        <f t="shared" ca="1" si="39"/>
        <v>3.9040101619351604</v>
      </c>
      <c r="N811" s="172"/>
    </row>
    <row r="812" spans="2:14" x14ac:dyDescent="0.25">
      <c r="B812" s="164">
        <v>780</v>
      </c>
      <c r="C812" s="172">
        <f ca="1">'Data (DefiLlama)'!$H$7*100+_xlfn.NORM.S.INV(RAND())*'Data (DefiLlama)'!$K$7*$C$6</f>
        <v>4.2173940906317009</v>
      </c>
      <c r="D812" s="172">
        <f ca="1">'Data (DefiLlama)'!$H$8*100+_xlfn.NORM.S.INV(RAND())*'Data (DefiLlama)'!$K$8*$C$6</f>
        <v>4.7568071770344265</v>
      </c>
      <c r="E812" s="172">
        <f ca="1">'Data (DefiLlama)'!$H$9*100+_xlfn.NORM.S.INV(RAND())*'Data (DefiLlama)'!$K$9*$C$6</f>
        <v>4.7780251445887938</v>
      </c>
      <c r="F812" s="172">
        <f ca="1">'Data (DefiLlama)'!$H$10*100+_xlfn.NORM.S.INV(RAND())*'Data (DefiLlama)'!$K$10*$C$6</f>
        <v>2.736022619212013</v>
      </c>
      <c r="G812" s="172">
        <f ca="1">'Data (DefiLlama)'!$H$11*100+_xlfn.NORM.S.INV(RAND())*'Data (DefiLlama)'!$K$11*$C$6</f>
        <v>-0.22659595492450518</v>
      </c>
      <c r="H812" s="172">
        <f ca="1">'Data (DefiLlama)'!$H$12*100+_xlfn.NORM.S.INV(RAND())*'Data (DefiLlama)'!$K$12*$C$6</f>
        <v>4.5153611725744485</v>
      </c>
      <c r="I812" s="175">
        <f ca="1">'Data (DefiLlama)'!$H$13*100+_xlfn.NORM.S.INV(RAND())*'Data (DefiLlama)'!$K$13*$C$6</f>
        <v>4.582884156702856</v>
      </c>
      <c r="J812" s="172">
        <f ca="1">C812*'Allocation - Base'!$H$6+D812*'Allocation - Base'!$H$7+E812*'Allocation - Base'!$H$8+F812*'Allocation - Base'!$H$9+G812*'Allocation - Base'!$H$10+H812*'Allocation - Base'!$H$11+I812*'Allocation - Base'!$H$12</f>
        <v>4.3149006857352568</v>
      </c>
      <c r="K812" s="172">
        <f t="shared" ca="1" si="37"/>
        <v>0</v>
      </c>
      <c r="L812" s="172">
        <f t="shared" ca="1" si="38"/>
        <v>4.2149006857352571</v>
      </c>
      <c r="M812" s="172">
        <f t="shared" ca="1" si="39"/>
        <v>4.2149006857352571</v>
      </c>
      <c r="N812" s="172"/>
    </row>
    <row r="813" spans="2:14" x14ac:dyDescent="0.25">
      <c r="B813" s="164">
        <v>781</v>
      </c>
      <c r="C813" s="172">
        <f ca="1">'Data (DefiLlama)'!$H$7*100+_xlfn.NORM.S.INV(RAND())*'Data (DefiLlama)'!$K$7*$C$6</f>
        <v>4.313941907046039</v>
      </c>
      <c r="D813" s="172">
        <f ca="1">'Data (DefiLlama)'!$H$8*100+_xlfn.NORM.S.INV(RAND())*'Data (DefiLlama)'!$K$8*$C$6</f>
        <v>4.4906284823769251</v>
      </c>
      <c r="E813" s="172">
        <f ca="1">'Data (DefiLlama)'!$H$9*100+_xlfn.NORM.S.INV(RAND())*'Data (DefiLlama)'!$K$9*$C$6</f>
        <v>3.8394655596289535</v>
      </c>
      <c r="F813" s="172">
        <f ca="1">'Data (DefiLlama)'!$H$10*100+_xlfn.NORM.S.INV(RAND())*'Data (DefiLlama)'!$K$10*$C$6</f>
        <v>3.2837253749206226</v>
      </c>
      <c r="G813" s="172">
        <f ca="1">'Data (DefiLlama)'!$H$11*100+_xlfn.NORM.S.INV(RAND())*'Data (DefiLlama)'!$K$11*$C$6</f>
        <v>-0.45156828487485395</v>
      </c>
      <c r="H813" s="172">
        <f ca="1">'Data (DefiLlama)'!$H$12*100+_xlfn.NORM.S.INV(RAND())*'Data (DefiLlama)'!$K$12*$C$6</f>
        <v>5.2973885824238307</v>
      </c>
      <c r="I813" s="175">
        <f ca="1">'Data (DefiLlama)'!$H$13*100+_xlfn.NORM.S.INV(RAND())*'Data (DefiLlama)'!$K$13*$C$6</f>
        <v>4.0087608631791163</v>
      </c>
      <c r="J813" s="172">
        <f ca="1">C813*'Allocation - Base'!$H$6+D813*'Allocation - Base'!$H$7+E813*'Allocation - Base'!$H$8+F813*'Allocation - Base'!$H$9+G813*'Allocation - Base'!$H$10+H813*'Allocation - Base'!$H$11+I813*'Allocation - Base'!$H$12</f>
        <v>4.1487359557351136</v>
      </c>
      <c r="K813" s="172">
        <f t="shared" ca="1" si="37"/>
        <v>0</v>
      </c>
      <c r="L813" s="172">
        <f t="shared" ca="1" si="38"/>
        <v>4.0487359557351139</v>
      </c>
      <c r="M813" s="172">
        <f t="shared" ca="1" si="39"/>
        <v>4.0487359557351139</v>
      </c>
      <c r="N813" s="172"/>
    </row>
    <row r="814" spans="2:14" x14ac:dyDescent="0.25">
      <c r="B814" s="164">
        <v>782</v>
      </c>
      <c r="C814" s="172">
        <f ca="1">'Data (DefiLlama)'!$H$7*100+_xlfn.NORM.S.INV(RAND())*'Data (DefiLlama)'!$K$7*$C$6</f>
        <v>4.3065407425584805</v>
      </c>
      <c r="D814" s="172">
        <f ca="1">'Data (DefiLlama)'!$H$8*100+_xlfn.NORM.S.INV(RAND())*'Data (DefiLlama)'!$K$8*$C$6</f>
        <v>4.316213608936259</v>
      </c>
      <c r="E814" s="172">
        <f ca="1">'Data (DefiLlama)'!$H$9*100+_xlfn.NORM.S.INV(RAND())*'Data (DefiLlama)'!$K$9*$C$6</f>
        <v>4.0843089575440628</v>
      </c>
      <c r="F814" s="172">
        <f ca="1">'Data (DefiLlama)'!$H$10*100+_xlfn.NORM.S.INV(RAND())*'Data (DefiLlama)'!$K$10*$C$6</f>
        <v>2.5227851584711507</v>
      </c>
      <c r="G814" s="172">
        <f ca="1">'Data (DefiLlama)'!$H$11*100+_xlfn.NORM.S.INV(RAND())*'Data (DefiLlama)'!$K$11*$C$6</f>
        <v>4.2808404355815122E-2</v>
      </c>
      <c r="H814" s="172">
        <f ca="1">'Data (DefiLlama)'!$H$12*100+_xlfn.NORM.S.INV(RAND())*'Data (DefiLlama)'!$K$12*$C$6</f>
        <v>4.2982745625653909</v>
      </c>
      <c r="I814" s="175">
        <f ca="1">'Data (DefiLlama)'!$H$13*100+_xlfn.NORM.S.INV(RAND())*'Data (DefiLlama)'!$K$13*$C$6</f>
        <v>4.3218136050641967</v>
      </c>
      <c r="J814" s="172">
        <f ca="1">C814*'Allocation - Base'!$H$6+D814*'Allocation - Base'!$H$7+E814*'Allocation - Base'!$H$8+F814*'Allocation - Base'!$H$9+G814*'Allocation - Base'!$H$10+H814*'Allocation - Base'!$H$11+I814*'Allocation - Base'!$H$12</f>
        <v>4.0389744689902241</v>
      </c>
      <c r="K814" s="172">
        <f t="shared" ca="1" si="37"/>
        <v>0</v>
      </c>
      <c r="L814" s="172">
        <f t="shared" ca="1" si="38"/>
        <v>3.938974468990224</v>
      </c>
      <c r="M814" s="172">
        <f t="shared" ca="1" si="39"/>
        <v>3.938974468990224</v>
      </c>
      <c r="N814" s="172"/>
    </row>
    <row r="815" spans="2:14" x14ac:dyDescent="0.25">
      <c r="B815" s="164">
        <v>783</v>
      </c>
      <c r="C815" s="172">
        <f ca="1">'Data (DefiLlama)'!$H$7*100+_xlfn.NORM.S.INV(RAND())*'Data (DefiLlama)'!$K$7*$C$6</f>
        <v>4.416550590234757</v>
      </c>
      <c r="D815" s="172">
        <f ca="1">'Data (DefiLlama)'!$H$8*100+_xlfn.NORM.S.INV(RAND())*'Data (DefiLlama)'!$K$8*$C$6</f>
        <v>5.2281734823554062</v>
      </c>
      <c r="E815" s="172">
        <f ca="1">'Data (DefiLlama)'!$H$9*100+_xlfn.NORM.S.INV(RAND())*'Data (DefiLlama)'!$K$9*$C$6</f>
        <v>5.0890281321802213</v>
      </c>
      <c r="F815" s="172">
        <f ca="1">'Data (DefiLlama)'!$H$10*100+_xlfn.NORM.S.INV(RAND())*'Data (DefiLlama)'!$K$10*$C$6</f>
        <v>3.0325041773104227</v>
      </c>
      <c r="G815" s="172">
        <f ca="1">'Data (DefiLlama)'!$H$11*100+_xlfn.NORM.S.INV(RAND())*'Data (DefiLlama)'!$K$11*$C$6</f>
        <v>-0.29966597333779971</v>
      </c>
      <c r="H815" s="172">
        <f ca="1">'Data (DefiLlama)'!$H$12*100+_xlfn.NORM.S.INV(RAND())*'Data (DefiLlama)'!$K$12*$C$6</f>
        <v>3.802764636599592</v>
      </c>
      <c r="I815" s="175">
        <f ca="1">'Data (DefiLlama)'!$H$13*100+_xlfn.NORM.S.INV(RAND())*'Data (DefiLlama)'!$K$13*$C$6</f>
        <v>4.8194468694483747</v>
      </c>
      <c r="J815" s="172">
        <f ca="1">C815*'Allocation - Base'!$H$6+D815*'Allocation - Base'!$H$7+E815*'Allocation - Base'!$H$8+F815*'Allocation - Base'!$H$9+G815*'Allocation - Base'!$H$10+H815*'Allocation - Base'!$H$11+I815*'Allocation - Base'!$H$12</f>
        <v>4.4596969775273827</v>
      </c>
      <c r="K815" s="172">
        <f t="shared" ca="1" si="37"/>
        <v>0</v>
      </c>
      <c r="L815" s="172">
        <f t="shared" ca="1" si="38"/>
        <v>4.3596969775273831</v>
      </c>
      <c r="M815" s="172">
        <f t="shared" ca="1" si="39"/>
        <v>4.3596969775273831</v>
      </c>
      <c r="N815" s="172"/>
    </row>
    <row r="816" spans="2:14" x14ac:dyDescent="0.25">
      <c r="B816" s="164">
        <v>784</v>
      </c>
      <c r="C816" s="172">
        <f ca="1">'Data (DefiLlama)'!$H$7*100+_xlfn.NORM.S.INV(RAND())*'Data (DefiLlama)'!$K$7*$C$6</f>
        <v>4.0835301708549885</v>
      </c>
      <c r="D816" s="172">
        <f ca="1">'Data (DefiLlama)'!$H$8*100+_xlfn.NORM.S.INV(RAND())*'Data (DefiLlama)'!$K$8*$C$6</f>
        <v>4.6826533120881981</v>
      </c>
      <c r="E816" s="172">
        <f ca="1">'Data (DefiLlama)'!$H$9*100+_xlfn.NORM.S.INV(RAND())*'Data (DefiLlama)'!$K$9*$C$6</f>
        <v>4.9045436564358367</v>
      </c>
      <c r="F816" s="172">
        <f ca="1">'Data (DefiLlama)'!$H$10*100+_xlfn.NORM.S.INV(RAND())*'Data (DefiLlama)'!$K$10*$C$6</f>
        <v>2.9139969408258715</v>
      </c>
      <c r="G816" s="172">
        <f ca="1">'Data (DefiLlama)'!$H$11*100+_xlfn.NORM.S.INV(RAND())*'Data (DefiLlama)'!$K$11*$C$6</f>
        <v>-1.4900924896847723E-4</v>
      </c>
      <c r="H816" s="172">
        <f ca="1">'Data (DefiLlama)'!$H$12*100+_xlfn.NORM.S.INV(RAND())*'Data (DefiLlama)'!$K$12*$C$6</f>
        <v>4.9980121388354721</v>
      </c>
      <c r="I816" s="175">
        <f ca="1">'Data (DefiLlama)'!$H$13*100+_xlfn.NORM.S.INV(RAND())*'Data (DefiLlama)'!$K$13*$C$6</f>
        <v>3.9992081633026668</v>
      </c>
      <c r="J816" s="172">
        <f ca="1">C816*'Allocation - Base'!$H$6+D816*'Allocation - Base'!$H$7+E816*'Allocation - Base'!$H$8+F816*'Allocation - Base'!$H$9+G816*'Allocation - Base'!$H$10+H816*'Allocation - Base'!$H$11+I816*'Allocation - Base'!$H$12</f>
        <v>4.3715526637503777</v>
      </c>
      <c r="K816" s="172">
        <f t="shared" ca="1" si="37"/>
        <v>0</v>
      </c>
      <c r="L816" s="172">
        <f t="shared" ca="1" si="38"/>
        <v>4.271552663750378</v>
      </c>
      <c r="M816" s="172">
        <f t="shared" ca="1" si="39"/>
        <v>4.271552663750378</v>
      </c>
      <c r="N816" s="172"/>
    </row>
    <row r="817" spans="2:14" x14ac:dyDescent="0.25">
      <c r="B817" s="164">
        <v>785</v>
      </c>
      <c r="C817" s="172">
        <f ca="1">'Data (DefiLlama)'!$H$7*100+_xlfn.NORM.S.INV(RAND())*'Data (DefiLlama)'!$K$7*$C$6</f>
        <v>4.3750693169403956</v>
      </c>
      <c r="D817" s="172">
        <f ca="1">'Data (DefiLlama)'!$H$8*100+_xlfn.NORM.S.INV(RAND())*'Data (DefiLlama)'!$K$8*$C$6</f>
        <v>6.7422072735679164</v>
      </c>
      <c r="E817" s="172">
        <f ca="1">'Data (DefiLlama)'!$H$9*100+_xlfn.NORM.S.INV(RAND())*'Data (DefiLlama)'!$K$9*$C$6</f>
        <v>3.8968874680410104</v>
      </c>
      <c r="F817" s="172">
        <f ca="1">'Data (DefiLlama)'!$H$10*100+_xlfn.NORM.S.INV(RAND())*'Data (DefiLlama)'!$K$10*$C$6</f>
        <v>2.6358846946701702</v>
      </c>
      <c r="G817" s="172">
        <f ca="1">'Data (DefiLlama)'!$H$11*100+_xlfn.NORM.S.INV(RAND())*'Data (DefiLlama)'!$K$11*$C$6</f>
        <v>-0.2659910378650634</v>
      </c>
      <c r="H817" s="172">
        <f ca="1">'Data (DefiLlama)'!$H$12*100+_xlfn.NORM.S.INV(RAND())*'Data (DefiLlama)'!$K$12*$C$6</f>
        <v>4.8803284228109689</v>
      </c>
      <c r="I817" s="175">
        <f ca="1">'Data (DefiLlama)'!$H$13*100+_xlfn.NORM.S.INV(RAND())*'Data (DefiLlama)'!$K$13*$C$6</f>
        <v>5.7282435672935916</v>
      </c>
      <c r="J817" s="172">
        <f ca="1">C817*'Allocation - Base'!$H$6+D817*'Allocation - Base'!$H$7+E817*'Allocation - Base'!$H$8+F817*'Allocation - Base'!$H$9+G817*'Allocation - Base'!$H$10+H817*'Allocation - Base'!$H$11+I817*'Allocation - Base'!$H$12</f>
        <v>4.6910441920127424</v>
      </c>
      <c r="K817" s="172">
        <f t="shared" ca="1" si="37"/>
        <v>0</v>
      </c>
      <c r="L817" s="172">
        <f t="shared" ca="1" si="38"/>
        <v>4.5910441920127427</v>
      </c>
      <c r="M817" s="172">
        <f t="shared" ca="1" si="39"/>
        <v>4.5910441920127427</v>
      </c>
      <c r="N817" s="172"/>
    </row>
    <row r="818" spans="2:14" x14ac:dyDescent="0.25">
      <c r="B818" s="164">
        <v>786</v>
      </c>
      <c r="C818" s="172">
        <f ca="1">'Data (DefiLlama)'!$H$7*100+_xlfn.NORM.S.INV(RAND())*'Data (DefiLlama)'!$K$7*$C$6</f>
        <v>4.1931265765005952</v>
      </c>
      <c r="D818" s="172">
        <f ca="1">'Data (DefiLlama)'!$H$8*100+_xlfn.NORM.S.INV(RAND())*'Data (DefiLlama)'!$K$8*$C$6</f>
        <v>4.6064058059368174</v>
      </c>
      <c r="E818" s="172">
        <f ca="1">'Data (DefiLlama)'!$H$9*100+_xlfn.NORM.S.INV(RAND())*'Data (DefiLlama)'!$K$9*$C$6</f>
        <v>4.1900868679306367</v>
      </c>
      <c r="F818" s="172">
        <f ca="1">'Data (DefiLlama)'!$H$10*100+_xlfn.NORM.S.INV(RAND())*'Data (DefiLlama)'!$K$10*$C$6</f>
        <v>3.9613088960794354</v>
      </c>
      <c r="G818" s="172">
        <f ca="1">'Data (DefiLlama)'!$H$11*100+_xlfn.NORM.S.INV(RAND())*'Data (DefiLlama)'!$K$11*$C$6</f>
        <v>-0.39357526856070585</v>
      </c>
      <c r="H818" s="172">
        <f ca="1">'Data (DefiLlama)'!$H$12*100+_xlfn.NORM.S.INV(RAND())*'Data (DefiLlama)'!$K$12*$C$6</f>
        <v>3.9713267636896479</v>
      </c>
      <c r="I818" s="175">
        <f ca="1">'Data (DefiLlama)'!$H$13*100+_xlfn.NORM.S.INV(RAND())*'Data (DefiLlama)'!$K$13*$C$6</f>
        <v>6.8482488186726478</v>
      </c>
      <c r="J818" s="172">
        <f ca="1">C818*'Allocation - Base'!$H$6+D818*'Allocation - Base'!$H$7+E818*'Allocation - Base'!$H$8+F818*'Allocation - Base'!$H$9+G818*'Allocation - Base'!$H$10+H818*'Allocation - Base'!$H$11+I818*'Allocation - Base'!$H$12</f>
        <v>4.0330813925424538</v>
      </c>
      <c r="K818" s="172">
        <f t="shared" ca="1" si="37"/>
        <v>0</v>
      </c>
      <c r="L818" s="172">
        <f t="shared" ca="1" si="38"/>
        <v>3.9330813925424537</v>
      </c>
      <c r="M818" s="172">
        <f t="shared" ca="1" si="39"/>
        <v>3.9330813925424537</v>
      </c>
      <c r="N818" s="172"/>
    </row>
    <row r="819" spans="2:14" x14ac:dyDescent="0.25">
      <c r="B819" s="164">
        <v>787</v>
      </c>
      <c r="C819" s="172">
        <f ca="1">'Data (DefiLlama)'!$H$7*100+_xlfn.NORM.S.INV(RAND())*'Data (DefiLlama)'!$K$7*$C$6</f>
        <v>4.1865328177768912</v>
      </c>
      <c r="D819" s="172">
        <f ca="1">'Data (DefiLlama)'!$H$8*100+_xlfn.NORM.S.INV(RAND())*'Data (DefiLlama)'!$K$8*$C$6</f>
        <v>3.8696767018466898</v>
      </c>
      <c r="E819" s="172">
        <f ca="1">'Data (DefiLlama)'!$H$9*100+_xlfn.NORM.S.INV(RAND())*'Data (DefiLlama)'!$K$9*$C$6</f>
        <v>4.6676696709753127</v>
      </c>
      <c r="F819" s="172">
        <f ca="1">'Data (DefiLlama)'!$H$10*100+_xlfn.NORM.S.INV(RAND())*'Data (DefiLlama)'!$K$10*$C$6</f>
        <v>3.4672477836603792</v>
      </c>
      <c r="G819" s="172">
        <f ca="1">'Data (DefiLlama)'!$H$11*100+_xlfn.NORM.S.INV(RAND())*'Data (DefiLlama)'!$K$11*$C$6</f>
        <v>0.17386013764660885</v>
      </c>
      <c r="H819" s="172">
        <f ca="1">'Data (DefiLlama)'!$H$12*100+_xlfn.NORM.S.INV(RAND())*'Data (DefiLlama)'!$K$12*$C$6</f>
        <v>4.8767773211654388</v>
      </c>
      <c r="I819" s="175">
        <f ca="1">'Data (DefiLlama)'!$H$13*100+_xlfn.NORM.S.INV(RAND())*'Data (DefiLlama)'!$K$13*$C$6</f>
        <v>4.6865521006895232</v>
      </c>
      <c r="J819" s="172">
        <f ca="1">C819*'Allocation - Base'!$H$6+D819*'Allocation - Base'!$H$7+E819*'Allocation - Base'!$H$8+F819*'Allocation - Base'!$H$9+G819*'Allocation - Base'!$H$10+H819*'Allocation - Base'!$H$11+I819*'Allocation - Base'!$H$12</f>
        <v>4.1305060435957142</v>
      </c>
      <c r="K819" s="172">
        <f t="shared" ca="1" si="37"/>
        <v>0</v>
      </c>
      <c r="L819" s="172">
        <f t="shared" ca="1" si="38"/>
        <v>4.0305060435957145</v>
      </c>
      <c r="M819" s="172">
        <f t="shared" ca="1" si="39"/>
        <v>4.0305060435957145</v>
      </c>
      <c r="N819" s="172"/>
    </row>
    <row r="820" spans="2:14" x14ac:dyDescent="0.25">
      <c r="B820" s="164">
        <v>788</v>
      </c>
      <c r="C820" s="172">
        <f ca="1">'Data (DefiLlama)'!$H$7*100+_xlfn.NORM.S.INV(RAND())*'Data (DefiLlama)'!$K$7*$C$6</f>
        <v>4.3578693303875191</v>
      </c>
      <c r="D820" s="172">
        <f ca="1">'Data (DefiLlama)'!$H$8*100+_xlfn.NORM.S.INV(RAND())*'Data (DefiLlama)'!$K$8*$C$6</f>
        <v>5.0473785994553326</v>
      </c>
      <c r="E820" s="172">
        <f ca="1">'Data (DefiLlama)'!$H$9*100+_xlfn.NORM.S.INV(RAND())*'Data (DefiLlama)'!$K$9*$C$6</f>
        <v>5.1437849695118727</v>
      </c>
      <c r="F820" s="172">
        <f ca="1">'Data (DefiLlama)'!$H$10*100+_xlfn.NORM.S.INV(RAND())*'Data (DefiLlama)'!$K$10*$C$6</f>
        <v>2.8945684012984692</v>
      </c>
      <c r="G820" s="172">
        <f ca="1">'Data (DefiLlama)'!$H$11*100+_xlfn.NORM.S.INV(RAND())*'Data (DefiLlama)'!$K$11*$C$6</f>
        <v>9.7592933307636461E-3</v>
      </c>
      <c r="H820" s="172">
        <f ca="1">'Data (DefiLlama)'!$H$12*100+_xlfn.NORM.S.INV(RAND())*'Data (DefiLlama)'!$K$12*$C$6</f>
        <v>4.0976542063368671</v>
      </c>
      <c r="I820" s="175">
        <f ca="1">'Data (DefiLlama)'!$H$13*100+_xlfn.NORM.S.INV(RAND())*'Data (DefiLlama)'!$K$13*$C$6</f>
        <v>6.1450306813075626</v>
      </c>
      <c r="J820" s="172">
        <f ca="1">C820*'Allocation - Base'!$H$6+D820*'Allocation - Base'!$H$7+E820*'Allocation - Base'!$H$8+F820*'Allocation - Base'!$H$9+G820*'Allocation - Base'!$H$10+H820*'Allocation - Base'!$H$11+I820*'Allocation - Base'!$H$12</f>
        <v>4.4702877869751259</v>
      </c>
      <c r="K820" s="172">
        <f t="shared" ca="1" si="37"/>
        <v>0</v>
      </c>
      <c r="L820" s="172">
        <f t="shared" ca="1" si="38"/>
        <v>4.3702877869751262</v>
      </c>
      <c r="M820" s="172">
        <f t="shared" ca="1" si="39"/>
        <v>4.3702877869751262</v>
      </c>
      <c r="N820" s="172"/>
    </row>
    <row r="821" spans="2:14" x14ac:dyDescent="0.25">
      <c r="B821" s="164">
        <v>789</v>
      </c>
      <c r="C821" s="172">
        <f ca="1">'Data (DefiLlama)'!$H$7*100+_xlfn.NORM.S.INV(RAND())*'Data (DefiLlama)'!$K$7*$C$6</f>
        <v>4.1631410810246932</v>
      </c>
      <c r="D821" s="172">
        <f ca="1">'Data (DefiLlama)'!$H$8*100+_xlfn.NORM.S.INV(RAND())*'Data (DefiLlama)'!$K$8*$C$6</f>
        <v>5.2327166679837163</v>
      </c>
      <c r="E821" s="172">
        <f ca="1">'Data (DefiLlama)'!$H$9*100+_xlfn.NORM.S.INV(RAND())*'Data (DefiLlama)'!$K$9*$C$6</f>
        <v>4.219787020649278</v>
      </c>
      <c r="F821" s="172">
        <f ca="1">'Data (DefiLlama)'!$H$10*100+_xlfn.NORM.S.INV(RAND())*'Data (DefiLlama)'!$K$10*$C$6</f>
        <v>2.2626653135568606</v>
      </c>
      <c r="G821" s="172">
        <f ca="1">'Data (DefiLlama)'!$H$11*100+_xlfn.NORM.S.INV(RAND())*'Data (DefiLlama)'!$K$11*$C$6</f>
        <v>0.44353256531479335</v>
      </c>
      <c r="H821" s="172">
        <f ca="1">'Data (DefiLlama)'!$H$12*100+_xlfn.NORM.S.INV(RAND())*'Data (DefiLlama)'!$K$12*$C$6</f>
        <v>4.2057995829041799</v>
      </c>
      <c r="I821" s="175">
        <f ca="1">'Data (DefiLlama)'!$H$13*100+_xlfn.NORM.S.INV(RAND())*'Data (DefiLlama)'!$K$13*$C$6</f>
        <v>4.3504726245134151</v>
      </c>
      <c r="J821" s="172">
        <f ca="1">C821*'Allocation - Base'!$H$6+D821*'Allocation - Base'!$H$7+E821*'Allocation - Base'!$H$8+F821*'Allocation - Base'!$H$9+G821*'Allocation - Base'!$H$10+H821*'Allocation - Base'!$H$11+I821*'Allocation - Base'!$H$12</f>
        <v>4.265114812167023</v>
      </c>
      <c r="K821" s="172">
        <f t="shared" ca="1" si="37"/>
        <v>3.0475971111595683</v>
      </c>
      <c r="L821" s="172">
        <f t="shared" ca="1" si="38"/>
        <v>1.1175177010074551</v>
      </c>
      <c r="M821" s="172">
        <f t="shared" ca="1" si="39"/>
        <v>4.1651148121670234</v>
      </c>
      <c r="N821" s="172"/>
    </row>
    <row r="822" spans="2:14" x14ac:dyDescent="0.25">
      <c r="B822" s="164">
        <v>790</v>
      </c>
      <c r="C822" s="172">
        <f ca="1">'Data (DefiLlama)'!$H$7*100+_xlfn.NORM.S.INV(RAND())*'Data (DefiLlama)'!$K$7*$C$6</f>
        <v>4.2705122258273667</v>
      </c>
      <c r="D822" s="172">
        <f ca="1">'Data (DefiLlama)'!$H$8*100+_xlfn.NORM.S.INV(RAND())*'Data (DefiLlama)'!$K$8*$C$6</f>
        <v>4.2699510446961657</v>
      </c>
      <c r="E822" s="172">
        <f ca="1">'Data (DefiLlama)'!$H$9*100+_xlfn.NORM.S.INV(RAND())*'Data (DefiLlama)'!$K$9*$C$6</f>
        <v>4.6095971969801974</v>
      </c>
      <c r="F822" s="172">
        <f ca="1">'Data (DefiLlama)'!$H$10*100+_xlfn.NORM.S.INV(RAND())*'Data (DefiLlama)'!$K$10*$C$6</f>
        <v>3.6659726882766162</v>
      </c>
      <c r="G822" s="172">
        <f ca="1">'Data (DefiLlama)'!$H$11*100+_xlfn.NORM.S.INV(RAND())*'Data (DefiLlama)'!$K$11*$C$6</f>
        <v>-0.39447491288123954</v>
      </c>
      <c r="H822" s="172">
        <f ca="1">'Data (DefiLlama)'!$H$12*100+_xlfn.NORM.S.INV(RAND())*'Data (DefiLlama)'!$K$12*$C$6</f>
        <v>4.8529491654406165</v>
      </c>
      <c r="I822" s="175">
        <f ca="1">'Data (DefiLlama)'!$H$13*100+_xlfn.NORM.S.INV(RAND())*'Data (DefiLlama)'!$K$13*$C$6</f>
        <v>4.4564874198678561</v>
      </c>
      <c r="J822" s="172">
        <f ca="1">C822*'Allocation - Base'!$H$6+D822*'Allocation - Base'!$H$7+E822*'Allocation - Base'!$H$8+F822*'Allocation - Base'!$H$9+G822*'Allocation - Base'!$H$10+H822*'Allocation - Base'!$H$11+I822*'Allocation - Base'!$H$12</f>
        <v>4.2092593573393309</v>
      </c>
      <c r="K822" s="172">
        <f t="shared" ca="1" si="37"/>
        <v>0</v>
      </c>
      <c r="L822" s="172">
        <f t="shared" ca="1" si="38"/>
        <v>4.1092593573393312</v>
      </c>
      <c r="M822" s="172">
        <f t="shared" ca="1" si="39"/>
        <v>4.1092593573393312</v>
      </c>
      <c r="N822" s="172"/>
    </row>
    <row r="823" spans="2:14" x14ac:dyDescent="0.25">
      <c r="B823" s="164">
        <v>791</v>
      </c>
      <c r="C823" s="172">
        <f ca="1">'Data (DefiLlama)'!$H$7*100+_xlfn.NORM.S.INV(RAND())*'Data (DefiLlama)'!$K$7*$C$6</f>
        <v>4.7078598292316798</v>
      </c>
      <c r="D823" s="172">
        <f ca="1">'Data (DefiLlama)'!$H$8*100+_xlfn.NORM.S.INV(RAND())*'Data (DefiLlama)'!$K$8*$C$6</f>
        <v>5.7428485810933303</v>
      </c>
      <c r="E823" s="172">
        <f ca="1">'Data (DefiLlama)'!$H$9*100+_xlfn.NORM.S.INV(RAND())*'Data (DefiLlama)'!$K$9*$C$6</f>
        <v>4.5985765358034865</v>
      </c>
      <c r="F823" s="172">
        <f ca="1">'Data (DefiLlama)'!$H$10*100+_xlfn.NORM.S.INV(RAND())*'Data (DefiLlama)'!$K$10*$C$6</f>
        <v>3.9019028067105839</v>
      </c>
      <c r="G823" s="172">
        <f ca="1">'Data (DefiLlama)'!$H$11*100+_xlfn.NORM.S.INV(RAND())*'Data (DefiLlama)'!$K$11*$C$6</f>
        <v>-0.10142290057300014</v>
      </c>
      <c r="H823" s="172">
        <f ca="1">'Data (DefiLlama)'!$H$12*100+_xlfn.NORM.S.INV(RAND())*'Data (DefiLlama)'!$K$12*$C$6</f>
        <v>4.7290322997526202</v>
      </c>
      <c r="I823" s="175">
        <f ca="1">'Data (DefiLlama)'!$H$13*100+_xlfn.NORM.S.INV(RAND())*'Data (DefiLlama)'!$K$13*$C$6</f>
        <v>6.4775702978019476</v>
      </c>
      <c r="J823" s="172">
        <f ca="1">C823*'Allocation - Base'!$H$6+D823*'Allocation - Base'!$H$7+E823*'Allocation - Base'!$H$8+F823*'Allocation - Base'!$H$9+G823*'Allocation - Base'!$H$10+H823*'Allocation - Base'!$H$11+I823*'Allocation - Base'!$H$12</f>
        <v>4.7019979279279509</v>
      </c>
      <c r="K823" s="172">
        <f t="shared" ca="1" si="37"/>
        <v>0.82746619510572339</v>
      </c>
      <c r="L823" s="172">
        <f t="shared" ca="1" si="38"/>
        <v>3.7745317328222279</v>
      </c>
      <c r="M823" s="172">
        <f t="shared" ca="1" si="39"/>
        <v>4.6019979279279513</v>
      </c>
      <c r="N823" s="172"/>
    </row>
    <row r="824" spans="2:14" x14ac:dyDescent="0.25">
      <c r="B824" s="164">
        <v>792</v>
      </c>
      <c r="C824" s="172">
        <f ca="1">'Data (DefiLlama)'!$H$7*100+_xlfn.NORM.S.INV(RAND())*'Data (DefiLlama)'!$K$7*$C$6</f>
        <v>4.1213318155847185</v>
      </c>
      <c r="D824" s="172">
        <f ca="1">'Data (DefiLlama)'!$H$8*100+_xlfn.NORM.S.INV(RAND())*'Data (DefiLlama)'!$K$8*$C$6</f>
        <v>5.6673553288914684</v>
      </c>
      <c r="E824" s="172">
        <f ca="1">'Data (DefiLlama)'!$H$9*100+_xlfn.NORM.S.INV(RAND())*'Data (DefiLlama)'!$K$9*$C$6</f>
        <v>3.1988649636120128</v>
      </c>
      <c r="F824" s="172">
        <f ca="1">'Data (DefiLlama)'!$H$10*100+_xlfn.NORM.S.INV(RAND())*'Data (DefiLlama)'!$K$10*$C$6</f>
        <v>3.7662180473657445</v>
      </c>
      <c r="G824" s="172">
        <f ca="1">'Data (DefiLlama)'!$H$11*100+_xlfn.NORM.S.INV(RAND())*'Data (DefiLlama)'!$K$11*$C$6</f>
        <v>8.0069450296190114E-2</v>
      </c>
      <c r="H824" s="172">
        <f ca="1">'Data (DefiLlama)'!$H$12*100+_xlfn.NORM.S.INV(RAND())*'Data (DefiLlama)'!$K$12*$C$6</f>
        <v>5.4217995600291751</v>
      </c>
      <c r="I824" s="175">
        <f ca="1">'Data (DefiLlama)'!$H$13*100+_xlfn.NORM.S.INV(RAND())*'Data (DefiLlama)'!$K$13*$C$6</f>
        <v>5.2558795073697198</v>
      </c>
      <c r="J824" s="172">
        <f ca="1">C824*'Allocation - Base'!$H$6+D824*'Allocation - Base'!$H$7+E824*'Allocation - Base'!$H$8+F824*'Allocation - Base'!$H$9+G824*'Allocation - Base'!$H$10+H824*'Allocation - Base'!$H$11+I824*'Allocation - Base'!$H$12</f>
        <v>4.2702280243204713</v>
      </c>
      <c r="K824" s="172">
        <f t="shared" ca="1" si="37"/>
        <v>0</v>
      </c>
      <c r="L824" s="172">
        <f t="shared" ca="1" si="38"/>
        <v>4.1702280243204717</v>
      </c>
      <c r="M824" s="172">
        <f t="shared" ca="1" si="39"/>
        <v>4.1702280243204717</v>
      </c>
      <c r="N824" s="172"/>
    </row>
    <row r="825" spans="2:14" x14ac:dyDescent="0.25">
      <c r="B825" s="164">
        <v>793</v>
      </c>
      <c r="C825" s="172">
        <f ca="1">'Data (DefiLlama)'!$H$7*100+_xlfn.NORM.S.INV(RAND())*'Data (DefiLlama)'!$K$7*$C$6</f>
        <v>4.2441715930970059</v>
      </c>
      <c r="D825" s="172">
        <f ca="1">'Data (DefiLlama)'!$H$8*100+_xlfn.NORM.S.INV(RAND())*'Data (DefiLlama)'!$K$8*$C$6</f>
        <v>4.6808435584371297</v>
      </c>
      <c r="E825" s="172">
        <f ca="1">'Data (DefiLlama)'!$H$9*100+_xlfn.NORM.S.INV(RAND())*'Data (DefiLlama)'!$K$9*$C$6</f>
        <v>3.9046730574492288</v>
      </c>
      <c r="F825" s="172">
        <f ca="1">'Data (DefiLlama)'!$H$10*100+_xlfn.NORM.S.INV(RAND())*'Data (DefiLlama)'!$K$10*$C$6</f>
        <v>3.147756346799377</v>
      </c>
      <c r="G825" s="172">
        <f ca="1">'Data (DefiLlama)'!$H$11*100+_xlfn.NORM.S.INV(RAND())*'Data (DefiLlama)'!$K$11*$C$6</f>
        <v>0.27683154785687203</v>
      </c>
      <c r="H825" s="172">
        <f ca="1">'Data (DefiLlama)'!$H$12*100+_xlfn.NORM.S.INV(RAND())*'Data (DefiLlama)'!$K$12*$C$6</f>
        <v>5.8845083378168503</v>
      </c>
      <c r="I825" s="175">
        <f ca="1">'Data (DefiLlama)'!$H$13*100+_xlfn.NORM.S.INV(RAND())*'Data (DefiLlama)'!$K$13*$C$6</f>
        <v>3.9930437912391179</v>
      </c>
      <c r="J825" s="172">
        <f ca="1">C825*'Allocation - Base'!$H$6+D825*'Allocation - Base'!$H$7+E825*'Allocation - Base'!$H$8+F825*'Allocation - Base'!$H$9+G825*'Allocation - Base'!$H$10+H825*'Allocation - Base'!$H$11+I825*'Allocation - Base'!$H$12</f>
        <v>4.3161484599660618</v>
      </c>
      <c r="K825" s="172">
        <f t="shared" ca="1" si="37"/>
        <v>0</v>
      </c>
      <c r="L825" s="172">
        <f t="shared" ca="1" si="38"/>
        <v>4.2161484599660621</v>
      </c>
      <c r="M825" s="172">
        <f t="shared" ca="1" si="39"/>
        <v>4.2161484599660621</v>
      </c>
      <c r="N825" s="172"/>
    </row>
    <row r="826" spans="2:14" x14ac:dyDescent="0.25">
      <c r="B826" s="164">
        <v>794</v>
      </c>
      <c r="C826" s="172">
        <f ca="1">'Data (DefiLlama)'!$H$7*100+_xlfn.NORM.S.INV(RAND())*'Data (DefiLlama)'!$K$7*$C$6</f>
        <v>4.3433026174505933</v>
      </c>
      <c r="D826" s="172">
        <f ca="1">'Data (DefiLlama)'!$H$8*100+_xlfn.NORM.S.INV(RAND())*'Data (DefiLlama)'!$K$8*$C$6</f>
        <v>5.314557991783845</v>
      </c>
      <c r="E826" s="172">
        <f ca="1">'Data (DefiLlama)'!$H$9*100+_xlfn.NORM.S.INV(RAND())*'Data (DefiLlama)'!$K$9*$C$6</f>
        <v>3.9137993382599774</v>
      </c>
      <c r="F826" s="172">
        <f ca="1">'Data (DefiLlama)'!$H$10*100+_xlfn.NORM.S.INV(RAND())*'Data (DefiLlama)'!$K$10*$C$6</f>
        <v>4.1012971665120208</v>
      </c>
      <c r="G826" s="172">
        <f ca="1">'Data (DefiLlama)'!$H$11*100+_xlfn.NORM.S.INV(RAND())*'Data (DefiLlama)'!$K$11*$C$6</f>
        <v>-0.14100699490888083</v>
      </c>
      <c r="H826" s="172">
        <f ca="1">'Data (DefiLlama)'!$H$12*100+_xlfn.NORM.S.INV(RAND())*'Data (DefiLlama)'!$K$12*$C$6</f>
        <v>4.4632027871958746</v>
      </c>
      <c r="I826" s="175">
        <f ca="1">'Data (DefiLlama)'!$H$13*100+_xlfn.NORM.S.INV(RAND())*'Data (DefiLlama)'!$K$13*$C$6</f>
        <v>3.8786552257150699</v>
      </c>
      <c r="J826" s="172">
        <f ca="1">C826*'Allocation - Base'!$H$6+D826*'Allocation - Base'!$H$7+E826*'Allocation - Base'!$H$8+F826*'Allocation - Base'!$H$9+G826*'Allocation - Base'!$H$10+H826*'Allocation - Base'!$H$11+I826*'Allocation - Base'!$H$12</f>
        <v>4.2725101860800709</v>
      </c>
      <c r="K826" s="172">
        <f t="shared" ca="1" si="37"/>
        <v>0</v>
      </c>
      <c r="L826" s="172">
        <f t="shared" ca="1" si="38"/>
        <v>4.1725101860800713</v>
      </c>
      <c r="M826" s="172">
        <f t="shared" ca="1" si="39"/>
        <v>4.1725101860800713</v>
      </c>
      <c r="N826" s="172"/>
    </row>
    <row r="827" spans="2:14" x14ac:dyDescent="0.25">
      <c r="B827" s="164">
        <v>795</v>
      </c>
      <c r="C827" s="172">
        <f ca="1">'Data (DefiLlama)'!$H$7*100+_xlfn.NORM.S.INV(RAND())*'Data (DefiLlama)'!$K$7*$C$6</f>
        <v>4.3727296516152405</v>
      </c>
      <c r="D827" s="172">
        <f ca="1">'Data (DefiLlama)'!$H$8*100+_xlfn.NORM.S.INV(RAND())*'Data (DefiLlama)'!$K$8*$C$6</f>
        <v>4.2219350068427941</v>
      </c>
      <c r="E827" s="172">
        <f ca="1">'Data (DefiLlama)'!$H$9*100+_xlfn.NORM.S.INV(RAND())*'Data (DefiLlama)'!$K$9*$C$6</f>
        <v>4.3264710776281436</v>
      </c>
      <c r="F827" s="172">
        <f ca="1">'Data (DefiLlama)'!$H$10*100+_xlfn.NORM.S.INV(RAND())*'Data (DefiLlama)'!$K$10*$C$6</f>
        <v>2.5196229584800669</v>
      </c>
      <c r="G827" s="172">
        <f ca="1">'Data (DefiLlama)'!$H$11*100+_xlfn.NORM.S.INV(RAND())*'Data (DefiLlama)'!$K$11*$C$6</f>
        <v>-2.9483013143582926E-2</v>
      </c>
      <c r="H827" s="172">
        <f ca="1">'Data (DefiLlama)'!$H$12*100+_xlfn.NORM.S.INV(RAND())*'Data (DefiLlama)'!$K$12*$C$6</f>
        <v>4.1885504310812811</v>
      </c>
      <c r="I827" s="175">
        <f ca="1">'Data (DefiLlama)'!$H$13*100+_xlfn.NORM.S.INV(RAND())*'Data (DefiLlama)'!$K$13*$C$6</f>
        <v>6.128158145723825</v>
      </c>
      <c r="J827" s="172">
        <f ca="1">C827*'Allocation - Base'!$H$6+D827*'Allocation - Base'!$H$7+E827*'Allocation - Base'!$H$8+F827*'Allocation - Base'!$H$9+G827*'Allocation - Base'!$H$10+H827*'Allocation - Base'!$H$11+I827*'Allocation - Base'!$H$12</f>
        <v>4.0757288306073196</v>
      </c>
      <c r="K827" s="172">
        <f t="shared" ca="1" si="37"/>
        <v>0</v>
      </c>
      <c r="L827" s="172">
        <f t="shared" ca="1" si="38"/>
        <v>3.9757288306073195</v>
      </c>
      <c r="M827" s="172">
        <f t="shared" ca="1" si="39"/>
        <v>3.9757288306073195</v>
      </c>
      <c r="N827" s="172"/>
    </row>
    <row r="828" spans="2:14" x14ac:dyDescent="0.25">
      <c r="B828" s="164">
        <v>796</v>
      </c>
      <c r="C828" s="172">
        <f ca="1">'Data (DefiLlama)'!$H$7*100+_xlfn.NORM.S.INV(RAND())*'Data (DefiLlama)'!$K$7*$C$6</f>
        <v>3.9330782527941484</v>
      </c>
      <c r="D828" s="172">
        <f ca="1">'Data (DefiLlama)'!$H$8*100+_xlfn.NORM.S.INV(RAND())*'Data (DefiLlama)'!$K$8*$C$6</f>
        <v>4.0226562472018106</v>
      </c>
      <c r="E828" s="172">
        <f ca="1">'Data (DefiLlama)'!$H$9*100+_xlfn.NORM.S.INV(RAND())*'Data (DefiLlama)'!$K$9*$C$6</f>
        <v>5.1059390676316667</v>
      </c>
      <c r="F828" s="172">
        <f ca="1">'Data (DefiLlama)'!$H$10*100+_xlfn.NORM.S.INV(RAND())*'Data (DefiLlama)'!$K$10*$C$6</f>
        <v>2.9515264402225645</v>
      </c>
      <c r="G828" s="172">
        <f ca="1">'Data (DefiLlama)'!$H$11*100+_xlfn.NORM.S.INV(RAND())*'Data (DefiLlama)'!$K$11*$C$6</f>
        <v>0.11622334483627107</v>
      </c>
      <c r="H828" s="172">
        <f ca="1">'Data (DefiLlama)'!$H$12*100+_xlfn.NORM.S.INV(RAND())*'Data (DefiLlama)'!$K$12*$C$6</f>
        <v>4.839996844984924</v>
      </c>
      <c r="I828" s="175">
        <f ca="1">'Data (DefiLlama)'!$H$13*100+_xlfn.NORM.S.INV(RAND())*'Data (DefiLlama)'!$K$13*$C$6</f>
        <v>5.6384442411703777</v>
      </c>
      <c r="J828" s="172">
        <f ca="1">C828*'Allocation - Base'!$H$6+D828*'Allocation - Base'!$H$7+E828*'Allocation - Base'!$H$8+F828*'Allocation - Base'!$H$9+G828*'Allocation - Base'!$H$10+H828*'Allocation - Base'!$H$11+I828*'Allocation - Base'!$H$12</f>
        <v>4.1938829985361661</v>
      </c>
      <c r="K828" s="172">
        <f t="shared" ca="1" si="37"/>
        <v>0.90260192246536008</v>
      </c>
      <c r="L828" s="172">
        <f t="shared" ca="1" si="38"/>
        <v>3.1912810760708066</v>
      </c>
      <c r="M828" s="172">
        <f t="shared" ca="1" si="39"/>
        <v>4.0938829985361664</v>
      </c>
      <c r="N828" s="172"/>
    </row>
    <row r="829" spans="2:14" x14ac:dyDescent="0.25">
      <c r="B829" s="164">
        <v>797</v>
      </c>
      <c r="C829" s="172">
        <f ca="1">'Data (DefiLlama)'!$H$7*100+_xlfn.NORM.S.INV(RAND())*'Data (DefiLlama)'!$K$7*$C$6</f>
        <v>4.5000419407918706</v>
      </c>
      <c r="D829" s="172">
        <f ca="1">'Data (DefiLlama)'!$H$8*100+_xlfn.NORM.S.INV(RAND())*'Data (DefiLlama)'!$K$8*$C$6</f>
        <v>5.0245213313111066</v>
      </c>
      <c r="E829" s="172">
        <f ca="1">'Data (DefiLlama)'!$H$9*100+_xlfn.NORM.S.INV(RAND())*'Data (DefiLlama)'!$K$9*$C$6</f>
        <v>4.3419291200143446</v>
      </c>
      <c r="F829" s="172">
        <f ca="1">'Data (DefiLlama)'!$H$10*100+_xlfn.NORM.S.INV(RAND())*'Data (DefiLlama)'!$K$10*$C$6</f>
        <v>2.5431696677330748</v>
      </c>
      <c r="G829" s="172">
        <f ca="1">'Data (DefiLlama)'!$H$11*100+_xlfn.NORM.S.INV(RAND())*'Data (DefiLlama)'!$K$11*$C$6</f>
        <v>-0.10093878089896251</v>
      </c>
      <c r="H829" s="172">
        <f ca="1">'Data (DefiLlama)'!$H$12*100+_xlfn.NORM.S.INV(RAND())*'Data (DefiLlama)'!$K$12*$C$6</f>
        <v>5.6458996621932194</v>
      </c>
      <c r="I829" s="175">
        <f ca="1">'Data (DefiLlama)'!$H$13*100+_xlfn.NORM.S.INV(RAND())*'Data (DefiLlama)'!$K$13*$C$6</f>
        <v>7.1354946942836586</v>
      </c>
      <c r="J829" s="172">
        <f ca="1">C829*'Allocation - Base'!$H$6+D829*'Allocation - Base'!$H$7+E829*'Allocation - Base'!$H$8+F829*'Allocation - Base'!$H$9+G829*'Allocation - Base'!$H$10+H829*'Allocation - Base'!$H$11+I829*'Allocation - Base'!$H$12</f>
        <v>4.5334632053529589</v>
      </c>
      <c r="K829" s="172">
        <f t="shared" ca="1" si="37"/>
        <v>0</v>
      </c>
      <c r="L829" s="172">
        <f t="shared" ca="1" si="38"/>
        <v>4.4334632053529592</v>
      </c>
      <c r="M829" s="172">
        <f t="shared" ca="1" si="39"/>
        <v>4.4334632053529592</v>
      </c>
      <c r="N829" s="172"/>
    </row>
    <row r="830" spans="2:14" x14ac:dyDescent="0.25">
      <c r="B830" s="164">
        <v>798</v>
      </c>
      <c r="C830" s="172">
        <f ca="1">'Data (DefiLlama)'!$H$7*100+_xlfn.NORM.S.INV(RAND())*'Data (DefiLlama)'!$K$7*$C$6</f>
        <v>4.3525216348737636</v>
      </c>
      <c r="D830" s="172">
        <f ca="1">'Data (DefiLlama)'!$H$8*100+_xlfn.NORM.S.INV(RAND())*'Data (DefiLlama)'!$K$8*$C$6</f>
        <v>4.7316758902172005</v>
      </c>
      <c r="E830" s="172">
        <f ca="1">'Data (DefiLlama)'!$H$9*100+_xlfn.NORM.S.INV(RAND())*'Data (DefiLlama)'!$K$9*$C$6</f>
        <v>4.3029592000517534</v>
      </c>
      <c r="F830" s="172">
        <f ca="1">'Data (DefiLlama)'!$H$10*100+_xlfn.NORM.S.INV(RAND())*'Data (DefiLlama)'!$K$10*$C$6</f>
        <v>3.5385061047411788</v>
      </c>
      <c r="G830" s="172">
        <f ca="1">'Data (DefiLlama)'!$H$11*100+_xlfn.NORM.S.INV(RAND())*'Data (DefiLlama)'!$K$11*$C$6</f>
        <v>-8.6256972540815893E-2</v>
      </c>
      <c r="H830" s="172">
        <f ca="1">'Data (DefiLlama)'!$H$12*100+_xlfn.NORM.S.INV(RAND())*'Data (DefiLlama)'!$K$12*$C$6</f>
        <v>3.6602627899773696</v>
      </c>
      <c r="I830" s="175">
        <f ca="1">'Data (DefiLlama)'!$H$13*100+_xlfn.NORM.S.INV(RAND())*'Data (DefiLlama)'!$K$13*$C$6</f>
        <v>6.9081558061961239</v>
      </c>
      <c r="J830" s="172">
        <f ca="1">C830*'Allocation - Base'!$H$6+D830*'Allocation - Base'!$H$7+E830*'Allocation - Base'!$H$8+F830*'Allocation - Base'!$H$9+G830*'Allocation - Base'!$H$10+H830*'Allocation - Base'!$H$11+I830*'Allocation - Base'!$H$12</f>
        <v>4.1091418328989322</v>
      </c>
      <c r="K830" s="172">
        <f t="shared" ca="1" si="37"/>
        <v>0</v>
      </c>
      <c r="L830" s="172">
        <f t="shared" ca="1" si="38"/>
        <v>4.0091418328989326</v>
      </c>
      <c r="M830" s="172">
        <f t="shared" ca="1" si="39"/>
        <v>4.0091418328989326</v>
      </c>
      <c r="N830" s="172"/>
    </row>
    <row r="831" spans="2:14" x14ac:dyDescent="0.25">
      <c r="B831" s="164">
        <v>799</v>
      </c>
      <c r="C831" s="172">
        <f ca="1">'Data (DefiLlama)'!$H$7*100+_xlfn.NORM.S.INV(RAND())*'Data (DefiLlama)'!$K$7*$C$6</f>
        <v>4.6829162898219012</v>
      </c>
      <c r="D831" s="172">
        <f ca="1">'Data (DefiLlama)'!$H$8*100+_xlfn.NORM.S.INV(RAND())*'Data (DefiLlama)'!$K$8*$C$6</f>
        <v>5.9861458879822482</v>
      </c>
      <c r="E831" s="172">
        <f ca="1">'Data (DefiLlama)'!$H$9*100+_xlfn.NORM.S.INV(RAND())*'Data (DefiLlama)'!$K$9*$C$6</f>
        <v>4.7539429493500744</v>
      </c>
      <c r="F831" s="172">
        <f ca="1">'Data (DefiLlama)'!$H$10*100+_xlfn.NORM.S.INV(RAND())*'Data (DefiLlama)'!$K$10*$C$6</f>
        <v>4.0641989958781402</v>
      </c>
      <c r="G831" s="172">
        <f ca="1">'Data (DefiLlama)'!$H$11*100+_xlfn.NORM.S.INV(RAND())*'Data (DefiLlama)'!$K$11*$C$6</f>
        <v>0.44127032861174964</v>
      </c>
      <c r="H831" s="172">
        <f ca="1">'Data (DefiLlama)'!$H$12*100+_xlfn.NORM.S.INV(RAND())*'Data (DefiLlama)'!$K$12*$C$6</f>
        <v>6.2615578058475228</v>
      </c>
      <c r="I831" s="175">
        <f ca="1">'Data (DefiLlama)'!$H$13*100+_xlfn.NORM.S.INV(RAND())*'Data (DefiLlama)'!$K$13*$C$6</f>
        <v>6.1185876943308193</v>
      </c>
      <c r="J831" s="172">
        <f ca="1">C831*'Allocation - Base'!$H$6+D831*'Allocation - Base'!$H$7+E831*'Allocation - Base'!$H$8+F831*'Allocation - Base'!$H$9+G831*'Allocation - Base'!$H$10+H831*'Allocation - Base'!$H$11+I831*'Allocation - Base'!$H$12</f>
        <v>5.0511942835873676</v>
      </c>
      <c r="K831" s="172">
        <f t="shared" ca="1" si="37"/>
        <v>0</v>
      </c>
      <c r="L831" s="172">
        <f t="shared" ca="1" si="38"/>
        <v>4.9511942835873679</v>
      </c>
      <c r="M831" s="172">
        <f t="shared" ca="1" si="39"/>
        <v>4.9511942835873679</v>
      </c>
      <c r="N831" s="172"/>
    </row>
    <row r="832" spans="2:14" x14ac:dyDescent="0.25">
      <c r="B832" s="164">
        <v>800</v>
      </c>
      <c r="C832" s="172">
        <f ca="1">'Data (DefiLlama)'!$H$7*100+_xlfn.NORM.S.INV(RAND())*'Data (DefiLlama)'!$K$7*$C$6</f>
        <v>4.3240141522200837</v>
      </c>
      <c r="D832" s="172">
        <f ca="1">'Data (DefiLlama)'!$H$8*100+_xlfn.NORM.S.INV(RAND())*'Data (DefiLlama)'!$K$8*$C$6</f>
        <v>5.4029992253853489</v>
      </c>
      <c r="E832" s="172">
        <f ca="1">'Data (DefiLlama)'!$H$9*100+_xlfn.NORM.S.INV(RAND())*'Data (DefiLlama)'!$K$9*$C$6</f>
        <v>4.83588138948316</v>
      </c>
      <c r="F832" s="172">
        <f ca="1">'Data (DefiLlama)'!$H$10*100+_xlfn.NORM.S.INV(RAND())*'Data (DefiLlama)'!$K$10*$C$6</f>
        <v>2.2780629435634259</v>
      </c>
      <c r="G832" s="172">
        <f ca="1">'Data (DefiLlama)'!$H$11*100+_xlfn.NORM.S.INV(RAND())*'Data (DefiLlama)'!$K$11*$C$6</f>
        <v>-0.16319046435637674</v>
      </c>
      <c r="H832" s="172">
        <f ca="1">'Data (DefiLlama)'!$H$12*100+_xlfn.NORM.S.INV(RAND())*'Data (DefiLlama)'!$K$12*$C$6</f>
        <v>3.7533898247618023</v>
      </c>
      <c r="I832" s="175">
        <f ca="1">'Data (DefiLlama)'!$H$13*100+_xlfn.NORM.S.INV(RAND())*'Data (DefiLlama)'!$K$13*$C$6</f>
        <v>4.9489949489834881</v>
      </c>
      <c r="J832" s="172">
        <f ca="1">C832*'Allocation - Base'!$H$6+D832*'Allocation - Base'!$H$7+E832*'Allocation - Base'!$H$8+F832*'Allocation - Base'!$H$9+G832*'Allocation - Base'!$H$10+H832*'Allocation - Base'!$H$11+I832*'Allocation - Base'!$H$12</f>
        <v>4.4117733498796037</v>
      </c>
      <c r="K832" s="172">
        <f t="shared" ca="1" si="37"/>
        <v>0</v>
      </c>
      <c r="L832" s="172">
        <f t="shared" ca="1" si="38"/>
        <v>4.311773349879604</v>
      </c>
      <c r="M832" s="172">
        <f t="shared" ca="1" si="39"/>
        <v>4.311773349879604</v>
      </c>
      <c r="N832" s="172"/>
    </row>
    <row r="833" spans="2:14" x14ac:dyDescent="0.25">
      <c r="B833" s="164">
        <v>801</v>
      </c>
      <c r="C833" s="172">
        <f ca="1">'Data (DefiLlama)'!$H$7*100+_xlfn.NORM.S.INV(RAND())*'Data (DefiLlama)'!$K$7*$C$6</f>
        <v>4.3463740049654165</v>
      </c>
      <c r="D833" s="172">
        <f ca="1">'Data (DefiLlama)'!$H$8*100+_xlfn.NORM.S.INV(RAND())*'Data (DefiLlama)'!$K$8*$C$6</f>
        <v>3.3818721496092969</v>
      </c>
      <c r="E833" s="172">
        <f ca="1">'Data (DefiLlama)'!$H$9*100+_xlfn.NORM.S.INV(RAND())*'Data (DefiLlama)'!$K$9*$C$6</f>
        <v>4.8970196263449939</v>
      </c>
      <c r="F833" s="172">
        <f ca="1">'Data (DefiLlama)'!$H$10*100+_xlfn.NORM.S.INV(RAND())*'Data (DefiLlama)'!$K$10*$C$6</f>
        <v>3.770205798820744</v>
      </c>
      <c r="G833" s="172">
        <f ca="1">'Data (DefiLlama)'!$H$11*100+_xlfn.NORM.S.INV(RAND())*'Data (DefiLlama)'!$K$11*$C$6</f>
        <v>-6.9098341407780386E-2</v>
      </c>
      <c r="H833" s="172">
        <f ca="1">'Data (DefiLlama)'!$H$12*100+_xlfn.NORM.S.INV(RAND())*'Data (DefiLlama)'!$K$12*$C$6</f>
        <v>5.7987225416275887</v>
      </c>
      <c r="I833" s="175">
        <f ca="1">'Data (DefiLlama)'!$H$13*100+_xlfn.NORM.S.INV(RAND())*'Data (DefiLlama)'!$K$13*$C$6</f>
        <v>5.6098078038728794</v>
      </c>
      <c r="J833" s="172">
        <f ca="1">C833*'Allocation - Base'!$H$6+D833*'Allocation - Base'!$H$7+E833*'Allocation - Base'!$H$8+F833*'Allocation - Base'!$H$9+G833*'Allocation - Base'!$H$10+H833*'Allocation - Base'!$H$11+I833*'Allocation - Base'!$H$12</f>
        <v>4.239988609651947</v>
      </c>
      <c r="K833" s="172">
        <f t="shared" ca="1" si="37"/>
        <v>0</v>
      </c>
      <c r="L833" s="172">
        <f t="shared" ca="1" si="38"/>
        <v>4.1399886096519474</v>
      </c>
      <c r="M833" s="172">
        <f t="shared" ca="1" si="39"/>
        <v>4.1399886096519474</v>
      </c>
      <c r="N833" s="172"/>
    </row>
    <row r="834" spans="2:14" x14ac:dyDescent="0.25">
      <c r="B834" s="164">
        <v>802</v>
      </c>
      <c r="C834" s="172">
        <f ca="1">'Data (DefiLlama)'!$H$7*100+_xlfn.NORM.S.INV(RAND())*'Data (DefiLlama)'!$K$7*$C$6</f>
        <v>4.2247880386125463</v>
      </c>
      <c r="D834" s="172">
        <f ca="1">'Data (DefiLlama)'!$H$8*100+_xlfn.NORM.S.INV(RAND())*'Data (DefiLlama)'!$K$8*$C$6</f>
        <v>5.5769716540096015</v>
      </c>
      <c r="E834" s="172">
        <f ca="1">'Data (DefiLlama)'!$H$9*100+_xlfn.NORM.S.INV(RAND())*'Data (DefiLlama)'!$K$9*$C$6</f>
        <v>4.1489738331026524</v>
      </c>
      <c r="F834" s="172">
        <f ca="1">'Data (DefiLlama)'!$H$10*100+_xlfn.NORM.S.INV(RAND())*'Data (DefiLlama)'!$K$10*$C$6</f>
        <v>3.3478951076524757</v>
      </c>
      <c r="G834" s="172">
        <f ca="1">'Data (DefiLlama)'!$H$11*100+_xlfn.NORM.S.INV(RAND())*'Data (DefiLlama)'!$K$11*$C$6</f>
        <v>-0.65850523682275175</v>
      </c>
      <c r="H834" s="172">
        <f ca="1">'Data (DefiLlama)'!$H$12*100+_xlfn.NORM.S.INV(RAND())*'Data (DefiLlama)'!$K$12*$C$6</f>
        <v>4.1427771253218824</v>
      </c>
      <c r="I834" s="175">
        <f ca="1">'Data (DefiLlama)'!$H$13*100+_xlfn.NORM.S.INV(RAND())*'Data (DefiLlama)'!$K$13*$C$6</f>
        <v>5.707716488873654</v>
      </c>
      <c r="J834" s="172">
        <f ca="1">C834*'Allocation - Base'!$H$6+D834*'Allocation - Base'!$H$7+E834*'Allocation - Base'!$H$8+F834*'Allocation - Base'!$H$9+G834*'Allocation - Base'!$H$10+H834*'Allocation - Base'!$H$11+I834*'Allocation - Base'!$H$12</f>
        <v>4.2874140903189719</v>
      </c>
      <c r="K834" s="172">
        <f t="shared" ca="1" si="37"/>
        <v>0</v>
      </c>
      <c r="L834" s="172">
        <f t="shared" ca="1" si="38"/>
        <v>4.1874140903189723</v>
      </c>
      <c r="M834" s="172">
        <f t="shared" ca="1" si="39"/>
        <v>4.1874140903189723</v>
      </c>
      <c r="N834" s="172"/>
    </row>
    <row r="835" spans="2:14" x14ac:dyDescent="0.25">
      <c r="B835" s="164">
        <v>803</v>
      </c>
      <c r="C835" s="172">
        <f ca="1">'Data (DefiLlama)'!$H$7*100+_xlfn.NORM.S.INV(RAND())*'Data (DefiLlama)'!$K$7*$C$6</f>
        <v>4.1687633720291277</v>
      </c>
      <c r="D835" s="172">
        <f ca="1">'Data (DefiLlama)'!$H$8*100+_xlfn.NORM.S.INV(RAND())*'Data (DefiLlama)'!$K$8*$C$6</f>
        <v>6.6932805462127645</v>
      </c>
      <c r="E835" s="172">
        <f ca="1">'Data (DefiLlama)'!$H$9*100+_xlfn.NORM.S.INV(RAND())*'Data (DefiLlama)'!$K$9*$C$6</f>
        <v>3.752845087278565</v>
      </c>
      <c r="F835" s="172">
        <f ca="1">'Data (DefiLlama)'!$H$10*100+_xlfn.NORM.S.INV(RAND())*'Data (DefiLlama)'!$K$10*$C$6</f>
        <v>3.4538145296437528</v>
      </c>
      <c r="G835" s="172">
        <f ca="1">'Data (DefiLlama)'!$H$11*100+_xlfn.NORM.S.INV(RAND())*'Data (DefiLlama)'!$K$11*$C$6</f>
        <v>-0.23578746967626468</v>
      </c>
      <c r="H835" s="172">
        <f ca="1">'Data (DefiLlama)'!$H$12*100+_xlfn.NORM.S.INV(RAND())*'Data (DefiLlama)'!$K$12*$C$6</f>
        <v>4.7104264621136691</v>
      </c>
      <c r="I835" s="175">
        <f ca="1">'Data (DefiLlama)'!$H$13*100+_xlfn.NORM.S.INV(RAND())*'Data (DefiLlama)'!$K$13*$C$6</f>
        <v>7.0717741392671787</v>
      </c>
      <c r="J835" s="172">
        <f ca="1">C835*'Allocation - Base'!$H$6+D835*'Allocation - Base'!$H$7+E835*'Allocation - Base'!$H$8+F835*'Allocation - Base'!$H$9+G835*'Allocation - Base'!$H$10+H835*'Allocation - Base'!$H$11+I835*'Allocation - Base'!$H$12</f>
        <v>4.5569350158148083</v>
      </c>
      <c r="K835" s="172">
        <f t="shared" ca="1" si="37"/>
        <v>0</v>
      </c>
      <c r="L835" s="172">
        <f t="shared" ca="1" si="38"/>
        <v>4.4569350158148087</v>
      </c>
      <c r="M835" s="172">
        <f t="shared" ca="1" si="39"/>
        <v>4.4569350158148087</v>
      </c>
      <c r="N835" s="172"/>
    </row>
    <row r="836" spans="2:14" x14ac:dyDescent="0.25">
      <c r="B836" s="164">
        <v>804</v>
      </c>
      <c r="C836" s="172">
        <f ca="1">'Data (DefiLlama)'!$H$7*100+_xlfn.NORM.S.INV(RAND())*'Data (DefiLlama)'!$K$7*$C$6</f>
        <v>4.3500616115075363</v>
      </c>
      <c r="D836" s="172">
        <f ca="1">'Data (DefiLlama)'!$H$8*100+_xlfn.NORM.S.INV(RAND())*'Data (DefiLlama)'!$K$8*$C$6</f>
        <v>3.4884392747049375</v>
      </c>
      <c r="E836" s="172">
        <f ca="1">'Data (DefiLlama)'!$H$9*100+_xlfn.NORM.S.INV(RAND())*'Data (DefiLlama)'!$K$9*$C$6</f>
        <v>3.5968703452213386</v>
      </c>
      <c r="F836" s="172">
        <f ca="1">'Data (DefiLlama)'!$H$10*100+_xlfn.NORM.S.INV(RAND())*'Data (DefiLlama)'!$K$10*$C$6</f>
        <v>3.2045076094104719</v>
      </c>
      <c r="G836" s="172">
        <f ca="1">'Data (DefiLlama)'!$H$11*100+_xlfn.NORM.S.INV(RAND())*'Data (DefiLlama)'!$K$11*$C$6</f>
        <v>0.44924491669274369</v>
      </c>
      <c r="H836" s="172">
        <f ca="1">'Data (DefiLlama)'!$H$12*100+_xlfn.NORM.S.INV(RAND())*'Data (DefiLlama)'!$K$12*$C$6</f>
        <v>4.3104607341182524</v>
      </c>
      <c r="I836" s="175">
        <f ca="1">'Data (DefiLlama)'!$H$13*100+_xlfn.NORM.S.INV(RAND())*'Data (DefiLlama)'!$K$13*$C$6</f>
        <v>6.5160060066207812</v>
      </c>
      <c r="J836" s="172">
        <f ca="1">C836*'Allocation - Base'!$H$6+D836*'Allocation - Base'!$H$7+E836*'Allocation - Base'!$H$8+F836*'Allocation - Base'!$H$9+G836*'Allocation - Base'!$H$10+H836*'Allocation - Base'!$H$11+I836*'Allocation - Base'!$H$12</f>
        <v>3.745377244386205</v>
      </c>
      <c r="K836" s="172">
        <f t="shared" ca="1" si="37"/>
        <v>0</v>
      </c>
      <c r="L836" s="172">
        <f t="shared" ca="1" si="38"/>
        <v>3.6453772443862049</v>
      </c>
      <c r="M836" s="172">
        <f t="shared" ca="1" si="39"/>
        <v>3.6453772443862049</v>
      </c>
      <c r="N836" s="172"/>
    </row>
    <row r="837" spans="2:14" x14ac:dyDescent="0.25">
      <c r="B837" s="164">
        <v>805</v>
      </c>
      <c r="C837" s="172">
        <f ca="1">'Data (DefiLlama)'!$H$7*100+_xlfn.NORM.S.INV(RAND())*'Data (DefiLlama)'!$K$7*$C$6</f>
        <v>4.2094812984450112</v>
      </c>
      <c r="D837" s="172">
        <f ca="1">'Data (DefiLlama)'!$H$8*100+_xlfn.NORM.S.INV(RAND())*'Data (DefiLlama)'!$K$8*$C$6</f>
        <v>4.4794142513689152</v>
      </c>
      <c r="E837" s="172">
        <f ca="1">'Data (DefiLlama)'!$H$9*100+_xlfn.NORM.S.INV(RAND())*'Data (DefiLlama)'!$K$9*$C$6</f>
        <v>5.0593347699029625</v>
      </c>
      <c r="F837" s="172">
        <f ca="1">'Data (DefiLlama)'!$H$10*100+_xlfn.NORM.S.INV(RAND())*'Data (DefiLlama)'!$K$10*$C$6</f>
        <v>2.5899540926446765</v>
      </c>
      <c r="G837" s="172">
        <f ca="1">'Data (DefiLlama)'!$H$11*100+_xlfn.NORM.S.INV(RAND())*'Data (DefiLlama)'!$K$11*$C$6</f>
        <v>0.26855047600841198</v>
      </c>
      <c r="H837" s="172">
        <f ca="1">'Data (DefiLlama)'!$H$12*100+_xlfn.NORM.S.INV(RAND())*'Data (DefiLlama)'!$K$12*$C$6</f>
        <v>3.8683102702246681</v>
      </c>
      <c r="I837" s="175">
        <f ca="1">'Data (DefiLlama)'!$H$13*100+_xlfn.NORM.S.INV(RAND())*'Data (DefiLlama)'!$K$13*$C$6</f>
        <v>3.1846572225336187</v>
      </c>
      <c r="J837" s="172">
        <f ca="1">C837*'Allocation - Base'!$H$6+D837*'Allocation - Base'!$H$7+E837*'Allocation - Base'!$H$8+F837*'Allocation - Base'!$H$9+G837*'Allocation - Base'!$H$10+H837*'Allocation - Base'!$H$11+I837*'Allocation - Base'!$H$12</f>
        <v>4.2412057091855937</v>
      </c>
      <c r="K837" s="172">
        <f t="shared" ca="1" si="37"/>
        <v>0.51830322973471987</v>
      </c>
      <c r="L837" s="172">
        <f t="shared" ca="1" si="38"/>
        <v>3.6229024794508744</v>
      </c>
      <c r="M837" s="172">
        <f t="shared" ca="1" si="39"/>
        <v>4.1412057091855941</v>
      </c>
      <c r="N837" s="172"/>
    </row>
    <row r="838" spans="2:14" x14ac:dyDescent="0.25">
      <c r="B838" s="164">
        <v>806</v>
      </c>
      <c r="C838" s="172">
        <f ca="1">'Data (DefiLlama)'!$H$7*100+_xlfn.NORM.S.INV(RAND())*'Data (DefiLlama)'!$K$7*$C$6</f>
        <v>4.2728226944767522</v>
      </c>
      <c r="D838" s="172">
        <f ca="1">'Data (DefiLlama)'!$H$8*100+_xlfn.NORM.S.INV(RAND())*'Data (DefiLlama)'!$K$8*$C$6</f>
        <v>3.5231459873345132</v>
      </c>
      <c r="E838" s="172">
        <f ca="1">'Data (DefiLlama)'!$H$9*100+_xlfn.NORM.S.INV(RAND())*'Data (DefiLlama)'!$K$9*$C$6</f>
        <v>4.6277976886037102</v>
      </c>
      <c r="F838" s="172">
        <f ca="1">'Data (DefiLlama)'!$H$10*100+_xlfn.NORM.S.INV(RAND())*'Data (DefiLlama)'!$K$10*$C$6</f>
        <v>2.9862667604410404</v>
      </c>
      <c r="G838" s="172">
        <f ca="1">'Data (DefiLlama)'!$H$11*100+_xlfn.NORM.S.INV(RAND())*'Data (DefiLlama)'!$K$11*$C$6</f>
        <v>0.36650478817235255</v>
      </c>
      <c r="H838" s="172">
        <f ca="1">'Data (DefiLlama)'!$H$12*100+_xlfn.NORM.S.INV(RAND())*'Data (DefiLlama)'!$K$12*$C$6</f>
        <v>5.5433213900360752</v>
      </c>
      <c r="I838" s="175">
        <f ca="1">'Data (DefiLlama)'!$H$13*100+_xlfn.NORM.S.INV(RAND())*'Data (DefiLlama)'!$K$13*$C$6</f>
        <v>6.0363446114123365</v>
      </c>
      <c r="J838" s="172">
        <f ca="1">C838*'Allocation - Base'!$H$6+D838*'Allocation - Base'!$H$7+E838*'Allocation - Base'!$H$8+F838*'Allocation - Base'!$H$9+G838*'Allocation - Base'!$H$10+H838*'Allocation - Base'!$H$11+I838*'Allocation - Base'!$H$12</f>
        <v>4.1694061752416109</v>
      </c>
      <c r="K838" s="172">
        <f t="shared" ca="1" si="37"/>
        <v>0</v>
      </c>
      <c r="L838" s="172">
        <f t="shared" ca="1" si="38"/>
        <v>4.0694061752416113</v>
      </c>
      <c r="M838" s="172">
        <f t="shared" ca="1" si="39"/>
        <v>4.0694061752416113</v>
      </c>
      <c r="N838" s="172"/>
    </row>
    <row r="839" spans="2:14" x14ac:dyDescent="0.25">
      <c r="B839" s="164">
        <v>807</v>
      </c>
      <c r="C839" s="172">
        <f ca="1">'Data (DefiLlama)'!$H$7*100+_xlfn.NORM.S.INV(RAND())*'Data (DefiLlama)'!$K$7*$C$6</f>
        <v>4.0289149509851656</v>
      </c>
      <c r="D839" s="172">
        <f ca="1">'Data (DefiLlama)'!$H$8*100+_xlfn.NORM.S.INV(RAND())*'Data (DefiLlama)'!$K$8*$C$6</f>
        <v>6.6433684374657647</v>
      </c>
      <c r="E839" s="172">
        <f ca="1">'Data (DefiLlama)'!$H$9*100+_xlfn.NORM.S.INV(RAND())*'Data (DefiLlama)'!$K$9*$C$6</f>
        <v>5.0203449342895938</v>
      </c>
      <c r="F839" s="172">
        <f ca="1">'Data (DefiLlama)'!$H$10*100+_xlfn.NORM.S.INV(RAND())*'Data (DefiLlama)'!$K$10*$C$6</f>
        <v>2.9310123691308565</v>
      </c>
      <c r="G839" s="172">
        <f ca="1">'Data (DefiLlama)'!$H$11*100+_xlfn.NORM.S.INV(RAND())*'Data (DefiLlama)'!$K$11*$C$6</f>
        <v>0.32416545198503977</v>
      </c>
      <c r="H839" s="172">
        <f ca="1">'Data (DefiLlama)'!$H$12*100+_xlfn.NORM.S.INV(RAND())*'Data (DefiLlama)'!$K$12*$C$6</f>
        <v>5.2952582348119082</v>
      </c>
      <c r="I839" s="175">
        <f ca="1">'Data (DefiLlama)'!$H$13*100+_xlfn.NORM.S.INV(RAND())*'Data (DefiLlama)'!$K$13*$C$6</f>
        <v>6.1390048295664466</v>
      </c>
      <c r="J839" s="172">
        <f ca="1">C839*'Allocation - Base'!$H$6+D839*'Allocation - Base'!$H$7+E839*'Allocation - Base'!$H$8+F839*'Allocation - Base'!$H$9+G839*'Allocation - Base'!$H$10+H839*'Allocation - Base'!$H$11+I839*'Allocation - Base'!$H$12</f>
        <v>4.9350998360554277</v>
      </c>
      <c r="K839" s="172">
        <f t="shared" ca="1" si="37"/>
        <v>0</v>
      </c>
      <c r="L839" s="172">
        <f t="shared" ca="1" si="38"/>
        <v>4.835099836055428</v>
      </c>
      <c r="M839" s="172">
        <f t="shared" ca="1" si="39"/>
        <v>4.835099836055428</v>
      </c>
      <c r="N839" s="172"/>
    </row>
    <row r="840" spans="2:14" x14ac:dyDescent="0.25">
      <c r="B840" s="164">
        <v>808</v>
      </c>
      <c r="C840" s="172">
        <f ca="1">'Data (DefiLlama)'!$H$7*100+_xlfn.NORM.S.INV(RAND())*'Data (DefiLlama)'!$K$7*$C$6</f>
        <v>4.2589405186544704</v>
      </c>
      <c r="D840" s="172">
        <f ca="1">'Data (DefiLlama)'!$H$8*100+_xlfn.NORM.S.INV(RAND())*'Data (DefiLlama)'!$K$8*$C$6</f>
        <v>5.1830714369977668</v>
      </c>
      <c r="E840" s="172">
        <f ca="1">'Data (DefiLlama)'!$H$9*100+_xlfn.NORM.S.INV(RAND())*'Data (DefiLlama)'!$K$9*$C$6</f>
        <v>5.216114150849811</v>
      </c>
      <c r="F840" s="172">
        <f ca="1">'Data (DefiLlama)'!$H$10*100+_xlfn.NORM.S.INV(RAND())*'Data (DefiLlama)'!$K$10*$C$6</f>
        <v>3.027658183238195</v>
      </c>
      <c r="G840" s="172">
        <f ca="1">'Data (DefiLlama)'!$H$11*100+_xlfn.NORM.S.INV(RAND())*'Data (DefiLlama)'!$K$11*$C$6</f>
        <v>-6.3513498180226252E-2</v>
      </c>
      <c r="H840" s="172">
        <f ca="1">'Data (DefiLlama)'!$H$12*100+_xlfn.NORM.S.INV(RAND())*'Data (DefiLlama)'!$K$12*$C$6</f>
        <v>4.3462645458707883</v>
      </c>
      <c r="I840" s="175">
        <f ca="1">'Data (DefiLlama)'!$H$13*100+_xlfn.NORM.S.INV(RAND())*'Data (DefiLlama)'!$K$13*$C$6</f>
        <v>5.9185499741578091</v>
      </c>
      <c r="J840" s="172">
        <f ca="1">C840*'Allocation - Base'!$H$6+D840*'Allocation - Base'!$H$7+E840*'Allocation - Base'!$H$8+F840*'Allocation - Base'!$H$9+G840*'Allocation - Base'!$H$10+H840*'Allocation - Base'!$H$11+I840*'Allocation - Base'!$H$12</f>
        <v>4.5262425595298428</v>
      </c>
      <c r="K840" s="172">
        <f t="shared" ca="1" si="37"/>
        <v>0</v>
      </c>
      <c r="L840" s="172">
        <f t="shared" ca="1" si="38"/>
        <v>4.4262425595298431</v>
      </c>
      <c r="M840" s="172">
        <f t="shared" ca="1" si="39"/>
        <v>4.4262425595298431</v>
      </c>
      <c r="N840" s="172"/>
    </row>
    <row r="841" spans="2:14" x14ac:dyDescent="0.25">
      <c r="B841" s="164">
        <v>809</v>
      </c>
      <c r="C841" s="172">
        <f ca="1">'Data (DefiLlama)'!$H$7*100+_xlfn.NORM.S.INV(RAND())*'Data (DefiLlama)'!$K$7*$C$6</f>
        <v>4.2379348312851439</v>
      </c>
      <c r="D841" s="172">
        <f ca="1">'Data (DefiLlama)'!$H$8*100+_xlfn.NORM.S.INV(RAND())*'Data (DefiLlama)'!$K$8*$C$6</f>
        <v>5.3448668401788026</v>
      </c>
      <c r="E841" s="172">
        <f ca="1">'Data (DefiLlama)'!$H$9*100+_xlfn.NORM.S.INV(RAND())*'Data (DefiLlama)'!$K$9*$C$6</f>
        <v>3.8506678448069063</v>
      </c>
      <c r="F841" s="172">
        <f ca="1">'Data (DefiLlama)'!$H$10*100+_xlfn.NORM.S.INV(RAND())*'Data (DefiLlama)'!$K$10*$C$6</f>
        <v>3.9892526592874522</v>
      </c>
      <c r="G841" s="172">
        <f ca="1">'Data (DefiLlama)'!$H$11*100+_xlfn.NORM.S.INV(RAND())*'Data (DefiLlama)'!$K$11*$C$6</f>
        <v>0.2120431518069858</v>
      </c>
      <c r="H841" s="172">
        <f ca="1">'Data (DefiLlama)'!$H$12*100+_xlfn.NORM.S.INV(RAND())*'Data (DefiLlama)'!$K$12*$C$6</f>
        <v>3.9522159966404127</v>
      </c>
      <c r="I841" s="175">
        <f ca="1">'Data (DefiLlama)'!$H$13*100+_xlfn.NORM.S.INV(RAND())*'Data (DefiLlama)'!$K$13*$C$6</f>
        <v>5.5615875089979943</v>
      </c>
      <c r="J841" s="172">
        <f ca="1">C841*'Allocation - Base'!$H$6+D841*'Allocation - Base'!$H$7+E841*'Allocation - Base'!$H$8+F841*'Allocation - Base'!$H$9+G841*'Allocation - Base'!$H$10+H841*'Allocation - Base'!$H$11+I841*'Allocation - Base'!$H$12</f>
        <v>4.1736986777183818</v>
      </c>
      <c r="K841" s="172">
        <f t="shared" ca="1" si="37"/>
        <v>0</v>
      </c>
      <c r="L841" s="172">
        <f t="shared" ca="1" si="38"/>
        <v>4.0736986777183821</v>
      </c>
      <c r="M841" s="172">
        <f t="shared" ca="1" si="39"/>
        <v>4.0736986777183821</v>
      </c>
      <c r="N841" s="172"/>
    </row>
    <row r="842" spans="2:14" x14ac:dyDescent="0.25">
      <c r="B842" s="164">
        <v>810</v>
      </c>
      <c r="C842" s="172">
        <f ca="1">'Data (DefiLlama)'!$H$7*100+_xlfn.NORM.S.INV(RAND())*'Data (DefiLlama)'!$K$7*$C$6</f>
        <v>4.3479042944807427</v>
      </c>
      <c r="D842" s="172">
        <f ca="1">'Data (DefiLlama)'!$H$8*100+_xlfn.NORM.S.INV(RAND())*'Data (DefiLlama)'!$K$8*$C$6</f>
        <v>5.3038814885843264</v>
      </c>
      <c r="E842" s="172">
        <f ca="1">'Data (DefiLlama)'!$H$9*100+_xlfn.NORM.S.INV(RAND())*'Data (DefiLlama)'!$K$9*$C$6</f>
        <v>4.3601479710412585</v>
      </c>
      <c r="F842" s="172">
        <f ca="1">'Data (DefiLlama)'!$H$10*100+_xlfn.NORM.S.INV(RAND())*'Data (DefiLlama)'!$K$10*$C$6</f>
        <v>2.9763265329106203</v>
      </c>
      <c r="G842" s="172">
        <f ca="1">'Data (DefiLlama)'!$H$11*100+_xlfn.NORM.S.INV(RAND())*'Data (DefiLlama)'!$K$11*$C$6</f>
        <v>-0.37609049223112706</v>
      </c>
      <c r="H842" s="172">
        <f ca="1">'Data (DefiLlama)'!$H$12*100+_xlfn.NORM.S.INV(RAND())*'Data (DefiLlama)'!$K$12*$C$6</f>
        <v>4.2519873787226086</v>
      </c>
      <c r="I842" s="175">
        <f ca="1">'Data (DefiLlama)'!$H$13*100+_xlfn.NORM.S.INV(RAND())*'Data (DefiLlama)'!$K$13*$C$6</f>
        <v>3.8852895047330769</v>
      </c>
      <c r="J842" s="172">
        <f ca="1">C842*'Allocation - Base'!$H$6+D842*'Allocation - Base'!$H$7+E842*'Allocation - Base'!$H$8+F842*'Allocation - Base'!$H$9+G842*'Allocation - Base'!$H$10+H842*'Allocation - Base'!$H$11+I842*'Allocation - Base'!$H$12</f>
        <v>4.3393722354474544</v>
      </c>
      <c r="K842" s="172">
        <f t="shared" ca="1" si="37"/>
        <v>0</v>
      </c>
      <c r="L842" s="172">
        <f t="shared" ca="1" si="38"/>
        <v>4.2393722354474548</v>
      </c>
      <c r="M842" s="172">
        <f t="shared" ca="1" si="39"/>
        <v>4.2393722354474548</v>
      </c>
      <c r="N842" s="172"/>
    </row>
    <row r="843" spans="2:14" x14ac:dyDescent="0.25">
      <c r="B843" s="164">
        <v>811</v>
      </c>
      <c r="C843" s="172">
        <f ca="1">'Data (DefiLlama)'!$H$7*100+_xlfn.NORM.S.INV(RAND())*'Data (DefiLlama)'!$K$7*$C$6</f>
        <v>4.2422016886990761</v>
      </c>
      <c r="D843" s="172">
        <f ca="1">'Data (DefiLlama)'!$H$8*100+_xlfn.NORM.S.INV(RAND())*'Data (DefiLlama)'!$K$8*$C$6</f>
        <v>4.2667023620887763</v>
      </c>
      <c r="E843" s="172">
        <f ca="1">'Data (DefiLlama)'!$H$9*100+_xlfn.NORM.S.INV(RAND())*'Data (DefiLlama)'!$K$9*$C$6</f>
        <v>4.1583147605243624</v>
      </c>
      <c r="F843" s="172">
        <f ca="1">'Data (DefiLlama)'!$H$10*100+_xlfn.NORM.S.INV(RAND())*'Data (DefiLlama)'!$K$10*$C$6</f>
        <v>3.735105592545708</v>
      </c>
      <c r="G843" s="172">
        <f ca="1">'Data (DefiLlama)'!$H$11*100+_xlfn.NORM.S.INV(RAND())*'Data (DefiLlama)'!$K$11*$C$6</f>
        <v>0.40377708764994341</v>
      </c>
      <c r="H843" s="172">
        <f ca="1">'Data (DefiLlama)'!$H$12*100+_xlfn.NORM.S.INV(RAND())*'Data (DefiLlama)'!$K$12*$C$6</f>
        <v>4.6698586939091848</v>
      </c>
      <c r="I843" s="175">
        <f ca="1">'Data (DefiLlama)'!$H$13*100+_xlfn.NORM.S.INV(RAND())*'Data (DefiLlama)'!$K$13*$C$6</f>
        <v>6.0665791017385367</v>
      </c>
      <c r="J843" s="172">
        <f ca="1">C843*'Allocation - Base'!$H$6+D843*'Allocation - Base'!$H$7+E843*'Allocation - Base'!$H$8+F843*'Allocation - Base'!$H$9+G843*'Allocation - Base'!$H$10+H843*'Allocation - Base'!$H$11+I843*'Allocation - Base'!$H$12</f>
        <v>4.0995824457318824</v>
      </c>
      <c r="K843" s="172">
        <f t="shared" ca="1" si="37"/>
        <v>0</v>
      </c>
      <c r="L843" s="172">
        <f t="shared" ca="1" si="38"/>
        <v>3.9995824457318823</v>
      </c>
      <c r="M843" s="172">
        <f t="shared" ca="1" si="39"/>
        <v>3.9995824457318823</v>
      </c>
      <c r="N843" s="172"/>
    </row>
    <row r="844" spans="2:14" x14ac:dyDescent="0.25">
      <c r="B844" s="164">
        <v>812</v>
      </c>
      <c r="C844" s="172">
        <f ca="1">'Data (DefiLlama)'!$H$7*100+_xlfn.NORM.S.INV(RAND())*'Data (DefiLlama)'!$K$7*$C$6</f>
        <v>4.5551749771142065</v>
      </c>
      <c r="D844" s="172">
        <f ca="1">'Data (DefiLlama)'!$H$8*100+_xlfn.NORM.S.INV(RAND())*'Data (DefiLlama)'!$K$8*$C$6</f>
        <v>4.4158483169342668</v>
      </c>
      <c r="E844" s="172">
        <f ca="1">'Data (DefiLlama)'!$H$9*100+_xlfn.NORM.S.INV(RAND())*'Data (DefiLlama)'!$K$9*$C$6</f>
        <v>4.7522554862578499</v>
      </c>
      <c r="F844" s="172">
        <f ca="1">'Data (DefiLlama)'!$H$10*100+_xlfn.NORM.S.INV(RAND())*'Data (DefiLlama)'!$K$10*$C$6</f>
        <v>3.7964975721967322</v>
      </c>
      <c r="G844" s="172">
        <f ca="1">'Data (DefiLlama)'!$H$11*100+_xlfn.NORM.S.INV(RAND())*'Data (DefiLlama)'!$K$11*$C$6</f>
        <v>-5.8489673008601757E-2</v>
      </c>
      <c r="H844" s="172">
        <f ca="1">'Data (DefiLlama)'!$H$12*100+_xlfn.NORM.S.INV(RAND())*'Data (DefiLlama)'!$K$12*$C$6</f>
        <v>4.950716042339077</v>
      </c>
      <c r="I844" s="175">
        <f ca="1">'Data (DefiLlama)'!$H$13*100+_xlfn.NORM.S.INV(RAND())*'Data (DefiLlama)'!$K$13*$C$6</f>
        <v>5.8477575812412512</v>
      </c>
      <c r="J844" s="172">
        <f ca="1">C844*'Allocation - Base'!$H$6+D844*'Allocation - Base'!$H$7+E844*'Allocation - Base'!$H$8+F844*'Allocation - Base'!$H$9+G844*'Allocation - Base'!$H$10+H844*'Allocation - Base'!$H$11+I844*'Allocation - Base'!$H$12</f>
        <v>4.3982613666327222</v>
      </c>
      <c r="K844" s="172">
        <f t="shared" ca="1" si="37"/>
        <v>0</v>
      </c>
      <c r="L844" s="172">
        <f t="shared" ca="1" si="38"/>
        <v>4.2982613666327225</v>
      </c>
      <c r="M844" s="172">
        <f t="shared" ca="1" si="39"/>
        <v>4.2982613666327225</v>
      </c>
      <c r="N844" s="172"/>
    </row>
    <row r="845" spans="2:14" x14ac:dyDescent="0.25">
      <c r="B845" s="164">
        <v>813</v>
      </c>
      <c r="C845" s="172">
        <f ca="1">'Data (DefiLlama)'!$H$7*100+_xlfn.NORM.S.INV(RAND())*'Data (DefiLlama)'!$K$7*$C$6</f>
        <v>4.0696496761229026</v>
      </c>
      <c r="D845" s="172">
        <f ca="1">'Data (DefiLlama)'!$H$8*100+_xlfn.NORM.S.INV(RAND())*'Data (DefiLlama)'!$K$8*$C$6</f>
        <v>4.9307180537374364</v>
      </c>
      <c r="E845" s="172">
        <f ca="1">'Data (DefiLlama)'!$H$9*100+_xlfn.NORM.S.INV(RAND())*'Data (DefiLlama)'!$K$9*$C$6</f>
        <v>3.607218953756373</v>
      </c>
      <c r="F845" s="172">
        <f ca="1">'Data (DefiLlama)'!$H$10*100+_xlfn.NORM.S.INV(RAND())*'Data (DefiLlama)'!$K$10*$C$6</f>
        <v>4.2956258117910044</v>
      </c>
      <c r="G845" s="172">
        <f ca="1">'Data (DefiLlama)'!$H$11*100+_xlfn.NORM.S.INV(RAND())*'Data (DefiLlama)'!$K$11*$C$6</f>
        <v>-0.2375318553403809</v>
      </c>
      <c r="H845" s="172">
        <f ca="1">'Data (DefiLlama)'!$H$12*100+_xlfn.NORM.S.INV(RAND())*'Data (DefiLlama)'!$K$12*$C$6</f>
        <v>4.4631558112951009</v>
      </c>
      <c r="I845" s="175">
        <f ca="1">'Data (DefiLlama)'!$H$13*100+_xlfn.NORM.S.INV(RAND())*'Data (DefiLlama)'!$K$13*$C$6</f>
        <v>4.6353225758729986</v>
      </c>
      <c r="J845" s="172">
        <f ca="1">C845*'Allocation - Base'!$H$6+D845*'Allocation - Base'!$H$7+E845*'Allocation - Base'!$H$8+F845*'Allocation - Base'!$H$9+G845*'Allocation - Base'!$H$10+H845*'Allocation - Base'!$H$11+I845*'Allocation - Base'!$H$12</f>
        <v>4.012975933637569</v>
      </c>
      <c r="K845" s="172">
        <f t="shared" ca="1" si="37"/>
        <v>0</v>
      </c>
      <c r="L845" s="172">
        <f t="shared" ca="1" si="38"/>
        <v>3.9129759336375689</v>
      </c>
      <c r="M845" s="172">
        <f t="shared" ca="1" si="39"/>
        <v>3.9129759336375689</v>
      </c>
      <c r="N845" s="172"/>
    </row>
    <row r="846" spans="2:14" x14ac:dyDescent="0.25">
      <c r="B846" s="164">
        <v>814</v>
      </c>
      <c r="C846" s="172">
        <f ca="1">'Data (DefiLlama)'!$H$7*100+_xlfn.NORM.S.INV(RAND())*'Data (DefiLlama)'!$K$7*$C$6</f>
        <v>4.3632176250447703</v>
      </c>
      <c r="D846" s="172">
        <f ca="1">'Data (DefiLlama)'!$H$8*100+_xlfn.NORM.S.INV(RAND())*'Data (DefiLlama)'!$K$8*$C$6</f>
        <v>5.0878134793811673</v>
      </c>
      <c r="E846" s="172">
        <f ca="1">'Data (DefiLlama)'!$H$9*100+_xlfn.NORM.S.INV(RAND())*'Data (DefiLlama)'!$K$9*$C$6</f>
        <v>4.2841501314381611</v>
      </c>
      <c r="F846" s="172">
        <f ca="1">'Data (DefiLlama)'!$H$10*100+_xlfn.NORM.S.INV(RAND())*'Data (DefiLlama)'!$K$10*$C$6</f>
        <v>3.4194964804358694</v>
      </c>
      <c r="G846" s="172">
        <f ca="1">'Data (DefiLlama)'!$H$11*100+_xlfn.NORM.S.INV(RAND())*'Data (DefiLlama)'!$K$11*$C$6</f>
        <v>-5.003858333554384E-2</v>
      </c>
      <c r="H846" s="172">
        <f ca="1">'Data (DefiLlama)'!$H$12*100+_xlfn.NORM.S.INV(RAND())*'Data (DefiLlama)'!$K$12*$C$6</f>
        <v>4.1104638370781261</v>
      </c>
      <c r="I846" s="175">
        <f ca="1">'Data (DefiLlama)'!$H$13*100+_xlfn.NORM.S.INV(RAND())*'Data (DefiLlama)'!$K$13*$C$6</f>
        <v>6.7466061180029104</v>
      </c>
      <c r="J846" s="172">
        <f ca="1">C846*'Allocation - Base'!$H$6+D846*'Allocation - Base'!$H$7+E846*'Allocation - Base'!$H$8+F846*'Allocation - Base'!$H$9+G846*'Allocation - Base'!$H$10+H846*'Allocation - Base'!$H$11+I846*'Allocation - Base'!$H$12</f>
        <v>4.2660238366132042</v>
      </c>
      <c r="K846" s="172">
        <f t="shared" ca="1" si="37"/>
        <v>0</v>
      </c>
      <c r="L846" s="172">
        <f t="shared" ca="1" si="38"/>
        <v>4.1660238366132045</v>
      </c>
      <c r="M846" s="172">
        <f t="shared" ca="1" si="39"/>
        <v>4.1660238366132045</v>
      </c>
      <c r="N846" s="172"/>
    </row>
    <row r="847" spans="2:14" x14ac:dyDescent="0.25">
      <c r="B847" s="164">
        <v>815</v>
      </c>
      <c r="C847" s="172">
        <f ca="1">'Data (DefiLlama)'!$H$7*100+_xlfn.NORM.S.INV(RAND())*'Data (DefiLlama)'!$K$7*$C$6</f>
        <v>4.4306082659433494</v>
      </c>
      <c r="D847" s="172">
        <f ca="1">'Data (DefiLlama)'!$H$8*100+_xlfn.NORM.S.INV(RAND())*'Data (DefiLlama)'!$K$8*$C$6</f>
        <v>6.4812158706028731</v>
      </c>
      <c r="E847" s="172">
        <f ca="1">'Data (DefiLlama)'!$H$9*100+_xlfn.NORM.S.INV(RAND())*'Data (DefiLlama)'!$K$9*$C$6</f>
        <v>3.4350503741295149</v>
      </c>
      <c r="F847" s="172">
        <f ca="1">'Data (DefiLlama)'!$H$10*100+_xlfn.NORM.S.INV(RAND())*'Data (DefiLlama)'!$K$10*$C$6</f>
        <v>2.5206660835256667</v>
      </c>
      <c r="G847" s="172">
        <f ca="1">'Data (DefiLlama)'!$H$11*100+_xlfn.NORM.S.INV(RAND())*'Data (DefiLlama)'!$K$11*$C$6</f>
        <v>-0.28373107323263685</v>
      </c>
      <c r="H847" s="172">
        <f ca="1">'Data (DefiLlama)'!$H$12*100+_xlfn.NORM.S.INV(RAND())*'Data (DefiLlama)'!$K$12*$C$6</f>
        <v>4.3853303284951624</v>
      </c>
      <c r="I847" s="175">
        <f ca="1">'Data (DefiLlama)'!$H$13*100+_xlfn.NORM.S.INV(RAND())*'Data (DefiLlama)'!$K$13*$C$6</f>
        <v>4.8941173720404585</v>
      </c>
      <c r="J847" s="172">
        <f ca="1">C847*'Allocation - Base'!$H$6+D847*'Allocation - Base'!$H$7+E847*'Allocation - Base'!$H$8+F847*'Allocation - Base'!$H$9+G847*'Allocation - Base'!$H$10+H847*'Allocation - Base'!$H$11+I847*'Allocation - Base'!$H$12</f>
        <v>4.4518620365787447</v>
      </c>
      <c r="K847" s="172">
        <f t="shared" ca="1" si="37"/>
        <v>0</v>
      </c>
      <c r="L847" s="172">
        <f t="shared" ca="1" si="38"/>
        <v>4.351862036578745</v>
      </c>
      <c r="M847" s="172">
        <f t="shared" ca="1" si="39"/>
        <v>4.351862036578745</v>
      </c>
      <c r="N847" s="172"/>
    </row>
    <row r="848" spans="2:14" x14ac:dyDescent="0.25">
      <c r="B848" s="164">
        <v>816</v>
      </c>
      <c r="C848" s="172">
        <f ca="1">'Data (DefiLlama)'!$H$7*100+_xlfn.NORM.S.INV(RAND())*'Data (DefiLlama)'!$K$7*$C$6</f>
        <v>4.4246989635606422</v>
      </c>
      <c r="D848" s="172">
        <f ca="1">'Data (DefiLlama)'!$H$8*100+_xlfn.NORM.S.INV(RAND())*'Data (DefiLlama)'!$K$8*$C$6</f>
        <v>5.839747278301509</v>
      </c>
      <c r="E848" s="172">
        <f ca="1">'Data (DefiLlama)'!$H$9*100+_xlfn.NORM.S.INV(RAND())*'Data (DefiLlama)'!$K$9*$C$6</f>
        <v>3.8807934519937581</v>
      </c>
      <c r="F848" s="172">
        <f ca="1">'Data (DefiLlama)'!$H$10*100+_xlfn.NORM.S.INV(RAND())*'Data (DefiLlama)'!$K$10*$C$6</f>
        <v>3.256542652266901</v>
      </c>
      <c r="G848" s="172">
        <f ca="1">'Data (DefiLlama)'!$H$11*100+_xlfn.NORM.S.INV(RAND())*'Data (DefiLlama)'!$K$11*$C$6</f>
        <v>4.0482891276072949E-2</v>
      </c>
      <c r="H848" s="172">
        <f ca="1">'Data (DefiLlama)'!$H$12*100+_xlfn.NORM.S.INV(RAND())*'Data (DefiLlama)'!$K$12*$C$6</f>
        <v>5.2835092546926079</v>
      </c>
      <c r="I848" s="175">
        <f ca="1">'Data (DefiLlama)'!$H$13*100+_xlfn.NORM.S.INV(RAND())*'Data (DefiLlama)'!$K$13*$C$6</f>
        <v>6.4585215621332832</v>
      </c>
      <c r="J848" s="172">
        <f ca="1">C848*'Allocation - Base'!$H$6+D848*'Allocation - Base'!$H$7+E848*'Allocation - Base'!$H$8+F848*'Allocation - Base'!$H$9+G848*'Allocation - Base'!$H$10+H848*'Allocation - Base'!$H$11+I848*'Allocation - Base'!$H$12</f>
        <v>4.5520954044097044</v>
      </c>
      <c r="K848" s="172">
        <f t="shared" ca="1" si="37"/>
        <v>0</v>
      </c>
      <c r="L848" s="172">
        <f t="shared" ca="1" si="38"/>
        <v>4.4520954044097047</v>
      </c>
      <c r="M848" s="172">
        <f t="shared" ca="1" si="39"/>
        <v>4.4520954044097047</v>
      </c>
      <c r="N848" s="172"/>
    </row>
    <row r="849" spans="2:14" x14ac:dyDescent="0.25">
      <c r="B849" s="164">
        <v>817</v>
      </c>
      <c r="C849" s="172">
        <f ca="1">'Data (DefiLlama)'!$H$7*100+_xlfn.NORM.S.INV(RAND())*'Data (DefiLlama)'!$K$7*$C$6</f>
        <v>3.8365581395758386</v>
      </c>
      <c r="D849" s="172">
        <f ca="1">'Data (DefiLlama)'!$H$8*100+_xlfn.NORM.S.INV(RAND())*'Data (DefiLlama)'!$K$8*$C$6</f>
        <v>4.0300220101703115</v>
      </c>
      <c r="E849" s="172">
        <f ca="1">'Data (DefiLlama)'!$H$9*100+_xlfn.NORM.S.INV(RAND())*'Data (DefiLlama)'!$K$9*$C$6</f>
        <v>3.3520837540447839</v>
      </c>
      <c r="F849" s="172">
        <f ca="1">'Data (DefiLlama)'!$H$10*100+_xlfn.NORM.S.INV(RAND())*'Data (DefiLlama)'!$K$10*$C$6</f>
        <v>3.2749455191072303</v>
      </c>
      <c r="G849" s="172">
        <f ca="1">'Data (DefiLlama)'!$H$11*100+_xlfn.NORM.S.INV(RAND())*'Data (DefiLlama)'!$K$11*$C$6</f>
        <v>-0.19990474587187129</v>
      </c>
      <c r="H849" s="172">
        <f ca="1">'Data (DefiLlama)'!$H$12*100+_xlfn.NORM.S.INV(RAND())*'Data (DefiLlama)'!$K$12*$C$6</f>
        <v>3.3835961919538984</v>
      </c>
      <c r="I849" s="175">
        <f ca="1">'Data (DefiLlama)'!$H$13*100+_xlfn.NORM.S.INV(RAND())*'Data (DefiLlama)'!$K$13*$C$6</f>
        <v>6.2499252921514357</v>
      </c>
      <c r="J849" s="172">
        <f ca="1">C849*'Allocation - Base'!$H$6+D849*'Allocation - Base'!$H$7+E849*'Allocation - Base'!$H$8+F849*'Allocation - Base'!$H$9+G849*'Allocation - Base'!$H$10+H849*'Allocation - Base'!$H$11+I849*'Allocation - Base'!$H$12</f>
        <v>3.4940380744260171</v>
      </c>
      <c r="K849" s="172">
        <f t="shared" ca="1" si="37"/>
        <v>0</v>
      </c>
      <c r="L849" s="172">
        <f t="shared" ca="1" si="38"/>
        <v>3.394038074426017</v>
      </c>
      <c r="M849" s="172">
        <f t="shared" ca="1" si="39"/>
        <v>3.394038074426017</v>
      </c>
      <c r="N849" s="172"/>
    </row>
    <row r="850" spans="2:14" x14ac:dyDescent="0.25">
      <c r="B850" s="164">
        <v>818</v>
      </c>
      <c r="C850" s="172">
        <f ca="1">'Data (DefiLlama)'!$H$7*100+_xlfn.NORM.S.INV(RAND())*'Data (DefiLlama)'!$K$7*$C$6</f>
        <v>3.9780516943429061</v>
      </c>
      <c r="D850" s="172">
        <f ca="1">'Data (DefiLlama)'!$H$8*100+_xlfn.NORM.S.INV(RAND())*'Data (DefiLlama)'!$K$8*$C$6</f>
        <v>5.0946977823538857</v>
      </c>
      <c r="E850" s="172">
        <f ca="1">'Data (DefiLlama)'!$H$9*100+_xlfn.NORM.S.INV(RAND())*'Data (DefiLlama)'!$K$9*$C$6</f>
        <v>4.1144221802026566</v>
      </c>
      <c r="F850" s="172">
        <f ca="1">'Data (DefiLlama)'!$H$10*100+_xlfn.NORM.S.INV(RAND())*'Data (DefiLlama)'!$K$10*$C$6</f>
        <v>4.0522932945952554</v>
      </c>
      <c r="G850" s="172">
        <f ca="1">'Data (DefiLlama)'!$H$11*100+_xlfn.NORM.S.INV(RAND())*'Data (DefiLlama)'!$K$11*$C$6</f>
        <v>5.7145287962330787E-2</v>
      </c>
      <c r="H850" s="172">
        <f ca="1">'Data (DefiLlama)'!$H$12*100+_xlfn.NORM.S.INV(RAND())*'Data (DefiLlama)'!$K$12*$C$6</f>
        <v>4.1285222562038211</v>
      </c>
      <c r="I850" s="175">
        <f ca="1">'Data (DefiLlama)'!$H$13*100+_xlfn.NORM.S.INV(RAND())*'Data (DefiLlama)'!$K$13*$C$6</f>
        <v>4.7224909231305707</v>
      </c>
      <c r="J850" s="172">
        <f ca="1">C850*'Allocation - Base'!$H$6+D850*'Allocation - Base'!$H$7+E850*'Allocation - Base'!$H$8+F850*'Allocation - Base'!$H$9+G850*'Allocation - Base'!$H$10+H850*'Allocation - Base'!$H$11+I850*'Allocation - Base'!$H$12</f>
        <v>4.1178311017706966</v>
      </c>
      <c r="K850" s="172">
        <f t="shared" ca="1" si="37"/>
        <v>5.8149327891267975</v>
      </c>
      <c r="L850" s="172">
        <f t="shared" ca="1" si="38"/>
        <v>-1.7971016873561005</v>
      </c>
      <c r="M850" s="172">
        <f t="shared" ca="1" si="39"/>
        <v>4.0178311017706969</v>
      </c>
      <c r="N850" s="172"/>
    </row>
    <row r="851" spans="2:14" x14ac:dyDescent="0.25">
      <c r="B851" s="164">
        <v>819</v>
      </c>
      <c r="C851" s="172">
        <f ca="1">'Data (DefiLlama)'!$H$7*100+_xlfn.NORM.S.INV(RAND())*'Data (DefiLlama)'!$K$7*$C$6</f>
        <v>4.2549409118701123</v>
      </c>
      <c r="D851" s="172">
        <f ca="1">'Data (DefiLlama)'!$H$8*100+_xlfn.NORM.S.INV(RAND())*'Data (DefiLlama)'!$K$8*$C$6</f>
        <v>4.3144134181621867</v>
      </c>
      <c r="E851" s="172">
        <f ca="1">'Data (DefiLlama)'!$H$9*100+_xlfn.NORM.S.INV(RAND())*'Data (DefiLlama)'!$K$9*$C$6</f>
        <v>3.143094490503394</v>
      </c>
      <c r="F851" s="172">
        <f ca="1">'Data (DefiLlama)'!$H$10*100+_xlfn.NORM.S.INV(RAND())*'Data (DefiLlama)'!$K$10*$C$6</f>
        <v>3.9593596998150629</v>
      </c>
      <c r="G851" s="172">
        <f ca="1">'Data (DefiLlama)'!$H$11*100+_xlfn.NORM.S.INV(RAND())*'Data (DefiLlama)'!$K$11*$C$6</f>
        <v>0.15033296241675298</v>
      </c>
      <c r="H851" s="172">
        <f ca="1">'Data (DefiLlama)'!$H$12*100+_xlfn.NORM.S.INV(RAND())*'Data (DefiLlama)'!$K$12*$C$6</f>
        <v>3.8896080003844742</v>
      </c>
      <c r="I851" s="175">
        <f ca="1">'Data (DefiLlama)'!$H$13*100+_xlfn.NORM.S.INV(RAND())*'Data (DefiLlama)'!$K$13*$C$6</f>
        <v>4.3053211736977843</v>
      </c>
      <c r="J851" s="172">
        <f ca="1">C851*'Allocation - Base'!$H$6+D851*'Allocation - Base'!$H$7+E851*'Allocation - Base'!$H$8+F851*'Allocation - Base'!$H$9+G851*'Allocation - Base'!$H$10+H851*'Allocation - Base'!$H$11+I851*'Allocation - Base'!$H$12</f>
        <v>3.7318170989059376</v>
      </c>
      <c r="K851" s="172">
        <f t="shared" ca="1" si="37"/>
        <v>0</v>
      </c>
      <c r="L851" s="172">
        <f t="shared" ca="1" si="38"/>
        <v>3.6318170989059375</v>
      </c>
      <c r="M851" s="172">
        <f t="shared" ca="1" si="39"/>
        <v>3.6318170989059375</v>
      </c>
      <c r="N851" s="172"/>
    </row>
    <row r="852" spans="2:14" x14ac:dyDescent="0.25">
      <c r="B852" s="164">
        <v>820</v>
      </c>
      <c r="C852" s="172">
        <f ca="1">'Data (DefiLlama)'!$H$7*100+_xlfn.NORM.S.INV(RAND())*'Data (DefiLlama)'!$K$7*$C$6</f>
        <v>4.2737468729171173</v>
      </c>
      <c r="D852" s="172">
        <f ca="1">'Data (DefiLlama)'!$H$8*100+_xlfn.NORM.S.INV(RAND())*'Data (DefiLlama)'!$K$8*$C$6</f>
        <v>4.3607208119897996</v>
      </c>
      <c r="E852" s="172">
        <f ca="1">'Data (DefiLlama)'!$H$9*100+_xlfn.NORM.S.INV(RAND())*'Data (DefiLlama)'!$K$9*$C$6</f>
        <v>4.4946697305618013</v>
      </c>
      <c r="F852" s="172">
        <f ca="1">'Data (DefiLlama)'!$H$10*100+_xlfn.NORM.S.INV(RAND())*'Data (DefiLlama)'!$K$10*$C$6</f>
        <v>3.6495492182928668</v>
      </c>
      <c r="G852" s="172">
        <f ca="1">'Data (DefiLlama)'!$H$11*100+_xlfn.NORM.S.INV(RAND())*'Data (DefiLlama)'!$K$11*$C$6</f>
        <v>0.28573724249710708</v>
      </c>
      <c r="H852" s="172">
        <f ca="1">'Data (DefiLlama)'!$H$12*100+_xlfn.NORM.S.INV(RAND())*'Data (DefiLlama)'!$K$12*$C$6</f>
        <v>4.1641693132752264</v>
      </c>
      <c r="I852" s="175">
        <f ca="1">'Data (DefiLlama)'!$H$13*100+_xlfn.NORM.S.INV(RAND())*'Data (DefiLlama)'!$K$13*$C$6</f>
        <v>5.5454772169243594</v>
      </c>
      <c r="J852" s="172">
        <f ca="1">C852*'Allocation - Base'!$H$6+D852*'Allocation - Base'!$H$7+E852*'Allocation - Base'!$H$8+F852*'Allocation - Base'!$H$9+G852*'Allocation - Base'!$H$10+H852*'Allocation - Base'!$H$11+I852*'Allocation - Base'!$H$12</f>
        <v>4.1348839566291744</v>
      </c>
      <c r="K852" s="172">
        <f t="shared" ca="1" si="37"/>
        <v>0</v>
      </c>
      <c r="L852" s="172">
        <f t="shared" ca="1" si="38"/>
        <v>4.0348839566291748</v>
      </c>
      <c r="M852" s="172">
        <f t="shared" ca="1" si="39"/>
        <v>4.0348839566291748</v>
      </c>
      <c r="N852" s="172"/>
    </row>
    <row r="853" spans="2:14" x14ac:dyDescent="0.25">
      <c r="B853" s="164">
        <v>821</v>
      </c>
      <c r="C853" s="172">
        <f ca="1">'Data (DefiLlama)'!$H$7*100+_xlfn.NORM.S.INV(RAND())*'Data (DefiLlama)'!$K$7*$C$6</f>
        <v>4.200662160419772</v>
      </c>
      <c r="D853" s="172">
        <f ca="1">'Data (DefiLlama)'!$H$8*100+_xlfn.NORM.S.INV(RAND())*'Data (DefiLlama)'!$K$8*$C$6</f>
        <v>4.8223369867846495</v>
      </c>
      <c r="E853" s="172">
        <f ca="1">'Data (DefiLlama)'!$H$9*100+_xlfn.NORM.S.INV(RAND())*'Data (DefiLlama)'!$K$9*$C$6</f>
        <v>3.8403833027333127</v>
      </c>
      <c r="F853" s="172">
        <f ca="1">'Data (DefiLlama)'!$H$10*100+_xlfn.NORM.S.INV(RAND())*'Data (DefiLlama)'!$K$10*$C$6</f>
        <v>3.7293689973822981</v>
      </c>
      <c r="G853" s="172">
        <f ca="1">'Data (DefiLlama)'!$H$11*100+_xlfn.NORM.S.INV(RAND())*'Data (DefiLlama)'!$K$11*$C$6</f>
        <v>6.2076375372882492E-2</v>
      </c>
      <c r="H853" s="172">
        <f ca="1">'Data (DefiLlama)'!$H$12*100+_xlfn.NORM.S.INV(RAND())*'Data (DefiLlama)'!$K$12*$C$6</f>
        <v>4.2495114713094004</v>
      </c>
      <c r="I853" s="175">
        <f ca="1">'Data (DefiLlama)'!$H$13*100+_xlfn.NORM.S.INV(RAND())*'Data (DefiLlama)'!$K$13*$C$6</f>
        <v>5.8679001172372312</v>
      </c>
      <c r="J853" s="172">
        <f ca="1">C853*'Allocation - Base'!$H$6+D853*'Allocation - Base'!$H$7+E853*'Allocation - Base'!$H$8+F853*'Allocation - Base'!$H$9+G853*'Allocation - Base'!$H$10+H853*'Allocation - Base'!$H$11+I853*'Allocation - Base'!$H$12</f>
        <v>4.0664092599704764</v>
      </c>
      <c r="K853" s="172">
        <f t="shared" ca="1" si="37"/>
        <v>0.37826641164789088</v>
      </c>
      <c r="L853" s="172">
        <f t="shared" ca="1" si="38"/>
        <v>3.5881428483225855</v>
      </c>
      <c r="M853" s="172">
        <f t="shared" ca="1" si="39"/>
        <v>3.9664092599704763</v>
      </c>
      <c r="N853" s="172"/>
    </row>
    <row r="854" spans="2:14" x14ac:dyDescent="0.25">
      <c r="B854" s="164">
        <v>822</v>
      </c>
      <c r="C854" s="172">
        <f ca="1">'Data (DefiLlama)'!$H$7*100+_xlfn.NORM.S.INV(RAND())*'Data (DefiLlama)'!$K$7*$C$6</f>
        <v>4.3220037658070884</v>
      </c>
      <c r="D854" s="172">
        <f ca="1">'Data (DefiLlama)'!$H$8*100+_xlfn.NORM.S.INV(RAND())*'Data (DefiLlama)'!$K$8*$C$6</f>
        <v>3.5367632853510451</v>
      </c>
      <c r="E854" s="172">
        <f ca="1">'Data (DefiLlama)'!$H$9*100+_xlfn.NORM.S.INV(RAND())*'Data (DefiLlama)'!$K$9*$C$6</f>
        <v>4.0934338412978031</v>
      </c>
      <c r="F854" s="172">
        <f ca="1">'Data (DefiLlama)'!$H$10*100+_xlfn.NORM.S.INV(RAND())*'Data (DefiLlama)'!$K$10*$C$6</f>
        <v>3.2933356609670277</v>
      </c>
      <c r="G854" s="172">
        <f ca="1">'Data (DefiLlama)'!$H$11*100+_xlfn.NORM.S.INV(RAND())*'Data (DefiLlama)'!$K$11*$C$6</f>
        <v>0.11780838001030189</v>
      </c>
      <c r="H854" s="172">
        <f ca="1">'Data (DefiLlama)'!$H$12*100+_xlfn.NORM.S.INV(RAND())*'Data (DefiLlama)'!$K$12*$C$6</f>
        <v>4.4327217023215315</v>
      </c>
      <c r="I854" s="175">
        <f ca="1">'Data (DefiLlama)'!$H$13*100+_xlfn.NORM.S.INV(RAND())*'Data (DefiLlama)'!$K$13*$C$6</f>
        <v>6.8077268961487318</v>
      </c>
      <c r="J854" s="172">
        <f ca="1">C854*'Allocation - Base'!$H$6+D854*'Allocation - Base'!$H$7+E854*'Allocation - Base'!$H$8+F854*'Allocation - Base'!$H$9+G854*'Allocation - Base'!$H$10+H854*'Allocation - Base'!$H$11+I854*'Allocation - Base'!$H$12</f>
        <v>3.8749490857530833</v>
      </c>
      <c r="K854" s="172">
        <f t="shared" ca="1" si="37"/>
        <v>0</v>
      </c>
      <c r="L854" s="172">
        <f t="shared" ca="1" si="38"/>
        <v>3.7749490857530832</v>
      </c>
      <c r="M854" s="172">
        <f t="shared" ca="1" si="39"/>
        <v>3.7749490857530832</v>
      </c>
      <c r="N854" s="172"/>
    </row>
    <row r="855" spans="2:14" x14ac:dyDescent="0.25">
      <c r="B855" s="164">
        <v>823</v>
      </c>
      <c r="C855" s="172">
        <f ca="1">'Data (DefiLlama)'!$H$7*100+_xlfn.NORM.S.INV(RAND())*'Data (DefiLlama)'!$K$7*$C$6</f>
        <v>4.1069242440832117</v>
      </c>
      <c r="D855" s="172">
        <f ca="1">'Data (DefiLlama)'!$H$8*100+_xlfn.NORM.S.INV(RAND())*'Data (DefiLlama)'!$K$8*$C$6</f>
        <v>5.0387618830879193</v>
      </c>
      <c r="E855" s="172">
        <f ca="1">'Data (DefiLlama)'!$H$9*100+_xlfn.NORM.S.INV(RAND())*'Data (DefiLlama)'!$K$9*$C$6</f>
        <v>3.8062225903621734</v>
      </c>
      <c r="F855" s="172">
        <f ca="1">'Data (DefiLlama)'!$H$10*100+_xlfn.NORM.S.INV(RAND())*'Data (DefiLlama)'!$K$10*$C$6</f>
        <v>2.8726159575653214</v>
      </c>
      <c r="G855" s="172">
        <f ca="1">'Data (DefiLlama)'!$H$11*100+_xlfn.NORM.S.INV(RAND())*'Data (DefiLlama)'!$K$11*$C$6</f>
        <v>9.8974911825391185E-2</v>
      </c>
      <c r="H855" s="172">
        <f ca="1">'Data (DefiLlama)'!$H$12*100+_xlfn.NORM.S.INV(RAND())*'Data (DefiLlama)'!$K$12*$C$6</f>
        <v>5.0362668177546848</v>
      </c>
      <c r="I855" s="175">
        <f ca="1">'Data (DefiLlama)'!$H$13*100+_xlfn.NORM.S.INV(RAND())*'Data (DefiLlama)'!$K$13*$C$6</f>
        <v>3.3549565141497699</v>
      </c>
      <c r="J855" s="172">
        <f ca="1">C855*'Allocation - Base'!$H$6+D855*'Allocation - Base'!$H$7+E855*'Allocation - Base'!$H$8+F855*'Allocation - Base'!$H$9+G855*'Allocation - Base'!$H$10+H855*'Allocation - Base'!$H$11+I855*'Allocation - Base'!$H$12</f>
        <v>4.2037121598419587</v>
      </c>
      <c r="K855" s="172">
        <f t="shared" ca="1" si="37"/>
        <v>7.8444691562222282</v>
      </c>
      <c r="L855" s="172">
        <f t="shared" ca="1" si="38"/>
        <v>-3.7407569963802692</v>
      </c>
      <c r="M855" s="172">
        <f t="shared" ca="1" si="39"/>
        <v>4.103712159841959</v>
      </c>
      <c r="N855" s="172"/>
    </row>
    <row r="856" spans="2:14" x14ac:dyDescent="0.25">
      <c r="B856" s="164">
        <v>824</v>
      </c>
      <c r="C856" s="172">
        <f ca="1">'Data (DefiLlama)'!$H$7*100+_xlfn.NORM.S.INV(RAND())*'Data (DefiLlama)'!$K$7*$C$6</f>
        <v>4.3854429379352311</v>
      </c>
      <c r="D856" s="172">
        <f ca="1">'Data (DefiLlama)'!$H$8*100+_xlfn.NORM.S.INV(RAND())*'Data (DefiLlama)'!$K$8*$C$6</f>
        <v>3.6614870059601738</v>
      </c>
      <c r="E856" s="172">
        <f ca="1">'Data (DefiLlama)'!$H$9*100+_xlfn.NORM.S.INV(RAND())*'Data (DefiLlama)'!$K$9*$C$6</f>
        <v>4.1327923091491838</v>
      </c>
      <c r="F856" s="172">
        <f ca="1">'Data (DefiLlama)'!$H$10*100+_xlfn.NORM.S.INV(RAND())*'Data (DefiLlama)'!$K$10*$C$6</f>
        <v>4.3982414187704935</v>
      </c>
      <c r="G856" s="172">
        <f ca="1">'Data (DefiLlama)'!$H$11*100+_xlfn.NORM.S.INV(RAND())*'Data (DefiLlama)'!$K$11*$C$6</f>
        <v>-0.2918099310137246</v>
      </c>
      <c r="H856" s="172">
        <f ca="1">'Data (DefiLlama)'!$H$12*100+_xlfn.NORM.S.INV(RAND())*'Data (DefiLlama)'!$K$12*$C$6</f>
        <v>5.6040541163180535</v>
      </c>
      <c r="I856" s="175">
        <f ca="1">'Data (DefiLlama)'!$H$13*100+_xlfn.NORM.S.INV(RAND())*'Data (DefiLlama)'!$K$13*$C$6</f>
        <v>4.8597642959826368</v>
      </c>
      <c r="J856" s="172">
        <f ca="1">C856*'Allocation - Base'!$H$6+D856*'Allocation - Base'!$H$7+E856*'Allocation - Base'!$H$8+F856*'Allocation - Base'!$H$9+G856*'Allocation - Base'!$H$10+H856*'Allocation - Base'!$H$11+I856*'Allocation - Base'!$H$12</f>
        <v>4.0902203310549297</v>
      </c>
      <c r="K856" s="172">
        <f t="shared" ca="1" si="37"/>
        <v>0</v>
      </c>
      <c r="L856" s="172">
        <f t="shared" ca="1" si="38"/>
        <v>3.9902203310549296</v>
      </c>
      <c r="M856" s="172">
        <f t="shared" ca="1" si="39"/>
        <v>3.9902203310549296</v>
      </c>
      <c r="N856" s="172"/>
    </row>
    <row r="857" spans="2:14" x14ac:dyDescent="0.25">
      <c r="B857" s="164">
        <v>825</v>
      </c>
      <c r="C857" s="172">
        <f ca="1">'Data (DefiLlama)'!$H$7*100+_xlfn.NORM.S.INV(RAND())*'Data (DefiLlama)'!$K$7*$C$6</f>
        <v>4.1028257192133459</v>
      </c>
      <c r="D857" s="172">
        <f ca="1">'Data (DefiLlama)'!$H$8*100+_xlfn.NORM.S.INV(RAND())*'Data (DefiLlama)'!$K$8*$C$6</f>
        <v>5.1911700584691793</v>
      </c>
      <c r="E857" s="172">
        <f ca="1">'Data (DefiLlama)'!$H$9*100+_xlfn.NORM.S.INV(RAND())*'Data (DefiLlama)'!$K$9*$C$6</f>
        <v>4.5585373067658157</v>
      </c>
      <c r="F857" s="172">
        <f ca="1">'Data (DefiLlama)'!$H$10*100+_xlfn.NORM.S.INV(RAND())*'Data (DefiLlama)'!$K$10*$C$6</f>
        <v>4.1067510861785363</v>
      </c>
      <c r="G857" s="172">
        <f ca="1">'Data (DefiLlama)'!$H$11*100+_xlfn.NORM.S.INV(RAND())*'Data (DefiLlama)'!$K$11*$C$6</f>
        <v>0.23578165581303295</v>
      </c>
      <c r="H857" s="172">
        <f ca="1">'Data (DefiLlama)'!$H$12*100+_xlfn.NORM.S.INV(RAND())*'Data (DefiLlama)'!$K$12*$C$6</f>
        <v>4.7048222363899326</v>
      </c>
      <c r="I857" s="175">
        <f ca="1">'Data (DefiLlama)'!$H$13*100+_xlfn.NORM.S.INV(RAND())*'Data (DefiLlama)'!$K$13*$C$6</f>
        <v>7.0713873110516232</v>
      </c>
      <c r="J857" s="172">
        <f ca="1">C857*'Allocation - Base'!$H$6+D857*'Allocation - Base'!$H$7+E857*'Allocation - Base'!$H$8+F857*'Allocation - Base'!$H$9+G857*'Allocation - Base'!$H$10+H857*'Allocation - Base'!$H$11+I857*'Allocation - Base'!$H$12</f>
        <v>4.3857869753218939</v>
      </c>
      <c r="K857" s="172">
        <f t="shared" ca="1" si="37"/>
        <v>0</v>
      </c>
      <c r="L857" s="172">
        <f t="shared" ca="1" si="38"/>
        <v>4.2857869753218942</v>
      </c>
      <c r="M857" s="172">
        <f t="shared" ca="1" si="39"/>
        <v>4.2857869753218942</v>
      </c>
      <c r="N857" s="172"/>
    </row>
    <row r="858" spans="2:14" x14ac:dyDescent="0.25">
      <c r="B858" s="164">
        <v>826</v>
      </c>
      <c r="C858" s="172">
        <f ca="1">'Data (DefiLlama)'!$H$7*100+_xlfn.NORM.S.INV(RAND())*'Data (DefiLlama)'!$K$7*$C$6</f>
        <v>4.225461937957566</v>
      </c>
      <c r="D858" s="172">
        <f ca="1">'Data (DefiLlama)'!$H$8*100+_xlfn.NORM.S.INV(RAND())*'Data (DefiLlama)'!$K$8*$C$6</f>
        <v>5.9523907444522868</v>
      </c>
      <c r="E858" s="172">
        <f ca="1">'Data (DefiLlama)'!$H$9*100+_xlfn.NORM.S.INV(RAND())*'Data (DefiLlama)'!$K$9*$C$6</f>
        <v>4.4072068474042192</v>
      </c>
      <c r="F858" s="172">
        <f ca="1">'Data (DefiLlama)'!$H$10*100+_xlfn.NORM.S.INV(RAND())*'Data (DefiLlama)'!$K$10*$C$6</f>
        <v>2.7314628315193064</v>
      </c>
      <c r="G858" s="172">
        <f ca="1">'Data (DefiLlama)'!$H$11*100+_xlfn.NORM.S.INV(RAND())*'Data (DefiLlama)'!$K$11*$C$6</f>
        <v>0.14618933781668281</v>
      </c>
      <c r="H858" s="172">
        <f ca="1">'Data (DefiLlama)'!$H$12*100+_xlfn.NORM.S.INV(RAND())*'Data (DefiLlama)'!$K$12*$C$6</f>
        <v>4.5910577431923443</v>
      </c>
      <c r="I858" s="175">
        <f ca="1">'Data (DefiLlama)'!$H$13*100+_xlfn.NORM.S.INV(RAND())*'Data (DefiLlama)'!$K$13*$C$6</f>
        <v>3.1923929429460141</v>
      </c>
      <c r="J858" s="172">
        <f ca="1">C858*'Allocation - Base'!$H$6+D858*'Allocation - Base'!$H$7+E858*'Allocation - Base'!$H$8+F858*'Allocation - Base'!$H$9+G858*'Allocation - Base'!$H$10+H858*'Allocation - Base'!$H$11+I858*'Allocation - Base'!$H$12</f>
        <v>4.5535061077210823</v>
      </c>
      <c r="K858" s="172">
        <f t="shared" ca="1" si="37"/>
        <v>0</v>
      </c>
      <c r="L858" s="172">
        <f t="shared" ca="1" si="38"/>
        <v>4.4535061077210827</v>
      </c>
      <c r="M858" s="172">
        <f t="shared" ca="1" si="39"/>
        <v>4.4535061077210827</v>
      </c>
      <c r="N858" s="172"/>
    </row>
    <row r="859" spans="2:14" x14ac:dyDescent="0.25">
      <c r="B859" s="164">
        <v>827</v>
      </c>
      <c r="C859" s="172">
        <f ca="1">'Data (DefiLlama)'!$H$7*100+_xlfn.NORM.S.INV(RAND())*'Data (DefiLlama)'!$K$7*$C$6</f>
        <v>4.1444035299475308</v>
      </c>
      <c r="D859" s="172">
        <f ca="1">'Data (DefiLlama)'!$H$8*100+_xlfn.NORM.S.INV(RAND())*'Data (DefiLlama)'!$K$8*$C$6</f>
        <v>5.7984986541425467</v>
      </c>
      <c r="E859" s="172">
        <f ca="1">'Data (DefiLlama)'!$H$9*100+_xlfn.NORM.S.INV(RAND())*'Data (DefiLlama)'!$K$9*$C$6</f>
        <v>4.2754146685968557</v>
      </c>
      <c r="F859" s="172">
        <f ca="1">'Data (DefiLlama)'!$H$10*100+_xlfn.NORM.S.INV(RAND())*'Data (DefiLlama)'!$K$10*$C$6</f>
        <v>3.0097816368675114</v>
      </c>
      <c r="G859" s="172">
        <f ca="1">'Data (DefiLlama)'!$H$11*100+_xlfn.NORM.S.INV(RAND())*'Data (DefiLlama)'!$K$11*$C$6</f>
        <v>0.20797340270898385</v>
      </c>
      <c r="H859" s="172">
        <f ca="1">'Data (DefiLlama)'!$H$12*100+_xlfn.NORM.S.INV(RAND())*'Data (DefiLlama)'!$K$12*$C$6</f>
        <v>5.1963891698178912</v>
      </c>
      <c r="I859" s="175">
        <f ca="1">'Data (DefiLlama)'!$H$13*100+_xlfn.NORM.S.INV(RAND())*'Data (DefiLlama)'!$K$13*$C$6</f>
        <v>5.6143521887027141</v>
      </c>
      <c r="J859" s="172">
        <f ca="1">C859*'Allocation - Base'!$H$6+D859*'Allocation - Base'!$H$7+E859*'Allocation - Base'!$H$8+F859*'Allocation - Base'!$H$9+G859*'Allocation - Base'!$H$10+H859*'Allocation - Base'!$H$11+I859*'Allocation - Base'!$H$12</f>
        <v>4.5516564352772431</v>
      </c>
      <c r="K859" s="172">
        <f t="shared" ca="1" si="37"/>
        <v>5.1792602308148252</v>
      </c>
      <c r="L859" s="172">
        <f t="shared" ca="1" si="38"/>
        <v>-0.72760379553758181</v>
      </c>
      <c r="M859" s="172">
        <f t="shared" ca="1" si="39"/>
        <v>4.4516564352772434</v>
      </c>
      <c r="N859" s="172"/>
    </row>
    <row r="860" spans="2:14" x14ac:dyDescent="0.25">
      <c r="B860" s="164">
        <v>828</v>
      </c>
      <c r="C860" s="172">
        <f ca="1">'Data (DefiLlama)'!$H$7*100+_xlfn.NORM.S.INV(RAND())*'Data (DefiLlama)'!$K$7*$C$6</f>
        <v>4.3788912452965532</v>
      </c>
      <c r="D860" s="172">
        <f ca="1">'Data (DefiLlama)'!$H$8*100+_xlfn.NORM.S.INV(RAND())*'Data (DefiLlama)'!$K$8*$C$6</f>
        <v>5.3169143751452754</v>
      </c>
      <c r="E860" s="172">
        <f ca="1">'Data (DefiLlama)'!$H$9*100+_xlfn.NORM.S.INV(RAND())*'Data (DefiLlama)'!$K$9*$C$6</f>
        <v>3.124755883419688</v>
      </c>
      <c r="F860" s="172">
        <f ca="1">'Data (DefiLlama)'!$H$10*100+_xlfn.NORM.S.INV(RAND())*'Data (DefiLlama)'!$K$10*$C$6</f>
        <v>3.5361203715926237</v>
      </c>
      <c r="G860" s="172">
        <f ca="1">'Data (DefiLlama)'!$H$11*100+_xlfn.NORM.S.INV(RAND())*'Data (DefiLlama)'!$K$11*$C$6</f>
        <v>-0.43682633850206987</v>
      </c>
      <c r="H860" s="172">
        <f ca="1">'Data (DefiLlama)'!$H$12*100+_xlfn.NORM.S.INV(RAND())*'Data (DefiLlama)'!$K$12*$C$6</f>
        <v>4.084847056575704</v>
      </c>
      <c r="I860" s="175">
        <f ca="1">'Data (DefiLlama)'!$H$13*100+_xlfn.NORM.S.INV(RAND())*'Data (DefiLlama)'!$K$13*$C$6</f>
        <v>6.1331970677452397</v>
      </c>
      <c r="J860" s="172">
        <f ca="1">C860*'Allocation - Base'!$H$6+D860*'Allocation - Base'!$H$7+E860*'Allocation - Base'!$H$8+F860*'Allocation - Base'!$H$9+G860*'Allocation - Base'!$H$10+H860*'Allocation - Base'!$H$11+I860*'Allocation - Base'!$H$12</f>
        <v>4.0149706797914595</v>
      </c>
      <c r="K860" s="172">
        <f t="shared" ca="1" si="37"/>
        <v>0</v>
      </c>
      <c r="L860" s="172">
        <f t="shared" ca="1" si="38"/>
        <v>3.9149706797914594</v>
      </c>
      <c r="M860" s="172">
        <f t="shared" ca="1" si="39"/>
        <v>3.9149706797914594</v>
      </c>
      <c r="N860" s="172"/>
    </row>
    <row r="861" spans="2:14" x14ac:dyDescent="0.25">
      <c r="B861" s="164">
        <v>829</v>
      </c>
      <c r="C861" s="172">
        <f ca="1">'Data (DefiLlama)'!$H$7*100+_xlfn.NORM.S.INV(RAND())*'Data (DefiLlama)'!$K$7*$C$6</f>
        <v>4.2489452679952544</v>
      </c>
      <c r="D861" s="172">
        <f ca="1">'Data (DefiLlama)'!$H$8*100+_xlfn.NORM.S.INV(RAND())*'Data (DefiLlama)'!$K$8*$C$6</f>
        <v>5.640873816565195</v>
      </c>
      <c r="E861" s="172">
        <f ca="1">'Data (DefiLlama)'!$H$9*100+_xlfn.NORM.S.INV(RAND())*'Data (DefiLlama)'!$K$9*$C$6</f>
        <v>4.7086853233734258</v>
      </c>
      <c r="F861" s="172">
        <f ca="1">'Data (DefiLlama)'!$H$10*100+_xlfn.NORM.S.INV(RAND())*'Data (DefiLlama)'!$K$10*$C$6</f>
        <v>2.9621585535919688</v>
      </c>
      <c r="G861" s="172">
        <f ca="1">'Data (DefiLlama)'!$H$11*100+_xlfn.NORM.S.INV(RAND())*'Data (DefiLlama)'!$K$11*$C$6</f>
        <v>-0.14236990640756575</v>
      </c>
      <c r="H861" s="172">
        <f ca="1">'Data (DefiLlama)'!$H$12*100+_xlfn.NORM.S.INV(RAND())*'Data (DefiLlama)'!$K$12*$C$6</f>
        <v>4.0862869812734877</v>
      </c>
      <c r="I861" s="175">
        <f ca="1">'Data (DefiLlama)'!$H$13*100+_xlfn.NORM.S.INV(RAND())*'Data (DefiLlama)'!$K$13*$C$6</f>
        <v>7.2722743012893512</v>
      </c>
      <c r="J861" s="172">
        <f ca="1">C861*'Allocation - Base'!$H$6+D861*'Allocation - Base'!$H$7+E861*'Allocation - Base'!$H$8+F861*'Allocation - Base'!$H$9+G861*'Allocation - Base'!$H$10+H861*'Allocation - Base'!$H$11+I861*'Allocation - Base'!$H$12</f>
        <v>4.4678979172538771</v>
      </c>
      <c r="K861" s="172">
        <f t="shared" ca="1" si="37"/>
        <v>0</v>
      </c>
      <c r="L861" s="172">
        <f t="shared" ca="1" si="38"/>
        <v>4.3678979172538774</v>
      </c>
      <c r="M861" s="172">
        <f t="shared" ca="1" si="39"/>
        <v>4.3678979172538774</v>
      </c>
      <c r="N861" s="172"/>
    </row>
    <row r="862" spans="2:14" x14ac:dyDescent="0.25">
      <c r="B862" s="164">
        <v>830</v>
      </c>
      <c r="C862" s="172">
        <f ca="1">'Data (DefiLlama)'!$H$7*100+_xlfn.NORM.S.INV(RAND())*'Data (DefiLlama)'!$K$7*$C$6</f>
        <v>4.5089572443364219</v>
      </c>
      <c r="D862" s="172">
        <f ca="1">'Data (DefiLlama)'!$H$8*100+_xlfn.NORM.S.INV(RAND())*'Data (DefiLlama)'!$K$8*$C$6</f>
        <v>4.4178486737684093</v>
      </c>
      <c r="E862" s="172">
        <f ca="1">'Data (DefiLlama)'!$H$9*100+_xlfn.NORM.S.INV(RAND())*'Data (DefiLlama)'!$K$9*$C$6</f>
        <v>3.9020647421788017</v>
      </c>
      <c r="F862" s="172">
        <f ca="1">'Data (DefiLlama)'!$H$10*100+_xlfn.NORM.S.INV(RAND())*'Data (DefiLlama)'!$K$10*$C$6</f>
        <v>2.9074896963144745</v>
      </c>
      <c r="G862" s="172">
        <f ca="1">'Data (DefiLlama)'!$H$11*100+_xlfn.NORM.S.INV(RAND())*'Data (DefiLlama)'!$K$11*$C$6</f>
        <v>0.31774180421754961</v>
      </c>
      <c r="H862" s="172">
        <f ca="1">'Data (DefiLlama)'!$H$12*100+_xlfn.NORM.S.INV(RAND())*'Data (DefiLlama)'!$K$12*$C$6</f>
        <v>4.8379859339499491</v>
      </c>
      <c r="I862" s="175">
        <f ca="1">'Data (DefiLlama)'!$H$13*100+_xlfn.NORM.S.INV(RAND())*'Data (DefiLlama)'!$K$13*$C$6</f>
        <v>5.908885105702864</v>
      </c>
      <c r="J862" s="172">
        <f ca="1">C862*'Allocation - Base'!$H$6+D862*'Allocation - Base'!$H$7+E862*'Allocation - Base'!$H$8+F862*'Allocation - Base'!$H$9+G862*'Allocation - Base'!$H$10+H862*'Allocation - Base'!$H$11+I862*'Allocation - Base'!$H$12</f>
        <v>4.1742505075910987</v>
      </c>
      <c r="K862" s="172">
        <f t="shared" ca="1" si="37"/>
        <v>5.0731355279711652</v>
      </c>
      <c r="L862" s="172">
        <f t="shared" ca="1" si="38"/>
        <v>-0.9988850203800661</v>
      </c>
      <c r="M862" s="172">
        <f t="shared" ca="1" si="39"/>
        <v>4.0742505075910991</v>
      </c>
      <c r="N862" s="172"/>
    </row>
    <row r="863" spans="2:14" x14ac:dyDescent="0.25">
      <c r="B863" s="164">
        <v>831</v>
      </c>
      <c r="C863" s="172">
        <f ca="1">'Data (DefiLlama)'!$H$7*100+_xlfn.NORM.S.INV(RAND())*'Data (DefiLlama)'!$K$7*$C$6</f>
        <v>4.2709975269222724</v>
      </c>
      <c r="D863" s="172">
        <f ca="1">'Data (DefiLlama)'!$H$8*100+_xlfn.NORM.S.INV(RAND())*'Data (DefiLlama)'!$K$8*$C$6</f>
        <v>5.1240779143271258</v>
      </c>
      <c r="E863" s="172">
        <f ca="1">'Data (DefiLlama)'!$H$9*100+_xlfn.NORM.S.INV(RAND())*'Data (DefiLlama)'!$K$9*$C$6</f>
        <v>3.7685736987586642</v>
      </c>
      <c r="F863" s="172">
        <f ca="1">'Data (DefiLlama)'!$H$10*100+_xlfn.NORM.S.INV(RAND())*'Data (DefiLlama)'!$K$10*$C$6</f>
        <v>4.8349296119247347</v>
      </c>
      <c r="G863" s="172">
        <f ca="1">'Data (DefiLlama)'!$H$11*100+_xlfn.NORM.S.INV(RAND())*'Data (DefiLlama)'!$K$11*$C$6</f>
        <v>1.1053059090256417E-2</v>
      </c>
      <c r="H863" s="172">
        <f ca="1">'Data (DefiLlama)'!$H$12*100+_xlfn.NORM.S.INV(RAND())*'Data (DefiLlama)'!$K$12*$C$6</f>
        <v>4.0645240862320318</v>
      </c>
      <c r="I863" s="175">
        <f ca="1">'Data (DefiLlama)'!$H$13*100+_xlfn.NORM.S.INV(RAND())*'Data (DefiLlama)'!$K$13*$C$6</f>
        <v>5.3581140930487772</v>
      </c>
      <c r="J863" s="172">
        <f ca="1">C863*'Allocation - Base'!$H$6+D863*'Allocation - Base'!$H$7+E863*'Allocation - Base'!$H$8+F863*'Allocation - Base'!$H$9+G863*'Allocation - Base'!$H$10+H863*'Allocation - Base'!$H$11+I863*'Allocation - Base'!$H$12</f>
        <v>4.1146934272374471</v>
      </c>
      <c r="K863" s="172">
        <f t="shared" ca="1" si="37"/>
        <v>0</v>
      </c>
      <c r="L863" s="172">
        <f t="shared" ca="1" si="38"/>
        <v>4.0146934272374475</v>
      </c>
      <c r="M863" s="172">
        <f t="shared" ca="1" si="39"/>
        <v>4.0146934272374475</v>
      </c>
      <c r="N863" s="172"/>
    </row>
    <row r="864" spans="2:14" x14ac:dyDescent="0.25">
      <c r="B864" s="164">
        <v>832</v>
      </c>
      <c r="C864" s="172">
        <f ca="1">'Data (DefiLlama)'!$H$7*100+_xlfn.NORM.S.INV(RAND())*'Data (DefiLlama)'!$K$7*$C$6</f>
        <v>4.5079742876442825</v>
      </c>
      <c r="D864" s="172">
        <f ca="1">'Data (DefiLlama)'!$H$8*100+_xlfn.NORM.S.INV(RAND())*'Data (DefiLlama)'!$K$8*$C$6</f>
        <v>4.8362556408208768</v>
      </c>
      <c r="E864" s="172">
        <f ca="1">'Data (DefiLlama)'!$H$9*100+_xlfn.NORM.S.INV(RAND())*'Data (DefiLlama)'!$K$9*$C$6</f>
        <v>3.7862261817644245</v>
      </c>
      <c r="F864" s="172">
        <f ca="1">'Data (DefiLlama)'!$H$10*100+_xlfn.NORM.S.INV(RAND())*'Data (DefiLlama)'!$K$10*$C$6</f>
        <v>3.5318609057728225</v>
      </c>
      <c r="G864" s="172">
        <f ca="1">'Data (DefiLlama)'!$H$11*100+_xlfn.NORM.S.INV(RAND())*'Data (DefiLlama)'!$K$11*$C$6</f>
        <v>-1.9316578820140703E-2</v>
      </c>
      <c r="H864" s="172">
        <f ca="1">'Data (DefiLlama)'!$H$12*100+_xlfn.NORM.S.INV(RAND())*'Data (DefiLlama)'!$K$12*$C$6</f>
        <v>4.9156695353052244</v>
      </c>
      <c r="I864" s="175">
        <f ca="1">'Data (DefiLlama)'!$H$13*100+_xlfn.NORM.S.INV(RAND())*'Data (DefiLlama)'!$K$13*$C$6</f>
        <v>6.3353693490953091</v>
      </c>
      <c r="J864" s="172">
        <f ca="1">C864*'Allocation - Base'!$H$6+D864*'Allocation - Base'!$H$7+E864*'Allocation - Base'!$H$8+F864*'Allocation - Base'!$H$9+G864*'Allocation - Base'!$H$10+H864*'Allocation - Base'!$H$11+I864*'Allocation - Base'!$H$12</f>
        <v>4.2443973432943869</v>
      </c>
      <c r="K864" s="172">
        <f t="shared" ca="1" si="37"/>
        <v>0</v>
      </c>
      <c r="L864" s="172">
        <f t="shared" ca="1" si="38"/>
        <v>4.1443973432943872</v>
      </c>
      <c r="M864" s="172">
        <f t="shared" ca="1" si="39"/>
        <v>4.1443973432943872</v>
      </c>
      <c r="N864" s="172"/>
    </row>
    <row r="865" spans="2:14" x14ac:dyDescent="0.25">
      <c r="B865" s="164">
        <v>833</v>
      </c>
      <c r="C865" s="172">
        <f ca="1">'Data (DefiLlama)'!$H$7*100+_xlfn.NORM.S.INV(RAND())*'Data (DefiLlama)'!$K$7*$C$6</f>
        <v>4.329651228299964</v>
      </c>
      <c r="D865" s="172">
        <f ca="1">'Data (DefiLlama)'!$H$8*100+_xlfn.NORM.S.INV(RAND())*'Data (DefiLlama)'!$K$8*$C$6</f>
        <v>3.2227160610659467</v>
      </c>
      <c r="E865" s="172">
        <f ca="1">'Data (DefiLlama)'!$H$9*100+_xlfn.NORM.S.INV(RAND())*'Data (DefiLlama)'!$K$9*$C$6</f>
        <v>4.7031228032218966</v>
      </c>
      <c r="F865" s="172">
        <f ca="1">'Data (DefiLlama)'!$H$10*100+_xlfn.NORM.S.INV(RAND())*'Data (DefiLlama)'!$K$10*$C$6</f>
        <v>3.8667079592695801</v>
      </c>
      <c r="G865" s="172">
        <f ca="1">'Data (DefiLlama)'!$H$11*100+_xlfn.NORM.S.INV(RAND())*'Data (DefiLlama)'!$K$11*$C$6</f>
        <v>7.7835220306133809E-2</v>
      </c>
      <c r="H865" s="172">
        <f ca="1">'Data (DefiLlama)'!$H$12*100+_xlfn.NORM.S.INV(RAND())*'Data (DefiLlama)'!$K$12*$C$6</f>
        <v>4.9004589319774832</v>
      </c>
      <c r="I865" s="175">
        <f ca="1">'Data (DefiLlama)'!$H$13*100+_xlfn.NORM.S.INV(RAND())*'Data (DefiLlama)'!$K$13*$C$6</f>
        <v>5.058808340408822</v>
      </c>
      <c r="J865" s="172">
        <f ca="1">C865*'Allocation - Base'!$H$6+D865*'Allocation - Base'!$H$7+E865*'Allocation - Base'!$H$8+F865*'Allocation - Base'!$H$9+G865*'Allocation - Base'!$H$10+H865*'Allocation - Base'!$H$11+I865*'Allocation - Base'!$H$12</f>
        <v>4.0193156853738792</v>
      </c>
      <c r="K865" s="172">
        <f t="shared" ref="K865:K928" ca="1" si="40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865" s="172">
        <f t="shared" ref="L865:L928" ca="1" si="41">J865-$C$7*100-K865</f>
        <v>3.9193156853738791</v>
      </c>
      <c r="M865" s="172">
        <f t="shared" ref="M865:M928" ca="1" si="42">J865-$C$7*100</f>
        <v>3.9193156853738791</v>
      </c>
      <c r="N865" s="172"/>
    </row>
    <row r="866" spans="2:14" x14ac:dyDescent="0.25">
      <c r="B866" s="164">
        <v>834</v>
      </c>
      <c r="C866" s="172">
        <f ca="1">'Data (DefiLlama)'!$H$7*100+_xlfn.NORM.S.INV(RAND())*'Data (DefiLlama)'!$K$7*$C$6</f>
        <v>4.2154645340737442</v>
      </c>
      <c r="D866" s="172">
        <f ca="1">'Data (DefiLlama)'!$H$8*100+_xlfn.NORM.S.INV(RAND())*'Data (DefiLlama)'!$K$8*$C$6</f>
        <v>4.0293581669807699</v>
      </c>
      <c r="E866" s="172">
        <f ca="1">'Data (DefiLlama)'!$H$9*100+_xlfn.NORM.S.INV(RAND())*'Data (DefiLlama)'!$K$9*$C$6</f>
        <v>4.7773923969778753</v>
      </c>
      <c r="F866" s="172">
        <f ca="1">'Data (DefiLlama)'!$H$10*100+_xlfn.NORM.S.INV(RAND())*'Data (DefiLlama)'!$K$10*$C$6</f>
        <v>3.4926734866679485</v>
      </c>
      <c r="G866" s="172">
        <f ca="1">'Data (DefiLlama)'!$H$11*100+_xlfn.NORM.S.INV(RAND())*'Data (DefiLlama)'!$K$11*$C$6</f>
        <v>-0.1857901703602331</v>
      </c>
      <c r="H866" s="172">
        <f ca="1">'Data (DefiLlama)'!$H$12*100+_xlfn.NORM.S.INV(RAND())*'Data (DefiLlama)'!$K$12*$C$6</f>
        <v>4.0867599704828139</v>
      </c>
      <c r="I866" s="175">
        <f ca="1">'Data (DefiLlama)'!$H$13*100+_xlfn.NORM.S.INV(RAND())*'Data (DefiLlama)'!$K$13*$C$6</f>
        <v>4.1424559805288208</v>
      </c>
      <c r="J866" s="172">
        <f ca="1">C866*'Allocation - Base'!$H$6+D866*'Allocation - Base'!$H$7+E866*'Allocation - Base'!$H$8+F866*'Allocation - Base'!$H$9+G866*'Allocation - Base'!$H$10+H866*'Allocation - Base'!$H$11+I866*'Allocation - Base'!$H$12</f>
        <v>4.0700514882661949</v>
      </c>
      <c r="K866" s="172">
        <f t="shared" ca="1" si="40"/>
        <v>0.88110101866021517</v>
      </c>
      <c r="L866" s="172">
        <f t="shared" ca="1" si="41"/>
        <v>3.0889504696059795</v>
      </c>
      <c r="M866" s="172">
        <f t="shared" ca="1" si="42"/>
        <v>3.9700514882661948</v>
      </c>
      <c r="N866" s="172"/>
    </row>
    <row r="867" spans="2:14" x14ac:dyDescent="0.25">
      <c r="B867" s="164">
        <v>835</v>
      </c>
      <c r="C867" s="172">
        <f ca="1">'Data (DefiLlama)'!$H$7*100+_xlfn.NORM.S.INV(RAND())*'Data (DefiLlama)'!$K$7*$C$6</f>
        <v>4.0685496734066824</v>
      </c>
      <c r="D867" s="172">
        <f ca="1">'Data (DefiLlama)'!$H$8*100+_xlfn.NORM.S.INV(RAND())*'Data (DefiLlama)'!$K$8*$C$6</f>
        <v>5.1665522523595833</v>
      </c>
      <c r="E867" s="172">
        <f ca="1">'Data (DefiLlama)'!$H$9*100+_xlfn.NORM.S.INV(RAND())*'Data (DefiLlama)'!$K$9*$C$6</f>
        <v>4.2391262777377383</v>
      </c>
      <c r="F867" s="172">
        <f ca="1">'Data (DefiLlama)'!$H$10*100+_xlfn.NORM.S.INV(RAND())*'Data (DefiLlama)'!$K$10*$C$6</f>
        <v>3.3619267487766393</v>
      </c>
      <c r="G867" s="172">
        <f ca="1">'Data (DefiLlama)'!$H$11*100+_xlfn.NORM.S.INV(RAND())*'Data (DefiLlama)'!$K$11*$C$6</f>
        <v>-0.24298050124759712</v>
      </c>
      <c r="H867" s="172">
        <f ca="1">'Data (DefiLlama)'!$H$12*100+_xlfn.NORM.S.INV(RAND())*'Data (DefiLlama)'!$K$12*$C$6</f>
        <v>5.0848637338543403</v>
      </c>
      <c r="I867" s="175">
        <f ca="1">'Data (DefiLlama)'!$H$13*100+_xlfn.NORM.S.INV(RAND())*'Data (DefiLlama)'!$K$13*$C$6</f>
        <v>5.3982182863892696</v>
      </c>
      <c r="J867" s="172">
        <f ca="1">C867*'Allocation - Base'!$H$6+D867*'Allocation - Base'!$H$7+E867*'Allocation - Base'!$H$8+F867*'Allocation - Base'!$H$9+G867*'Allocation - Base'!$H$10+H867*'Allocation - Base'!$H$11+I867*'Allocation - Base'!$H$12</f>
        <v>4.3225650695621063</v>
      </c>
      <c r="K867" s="172">
        <f t="shared" ca="1" si="40"/>
        <v>0.74800855108808495</v>
      </c>
      <c r="L867" s="172">
        <f t="shared" ca="1" si="41"/>
        <v>3.4745565184740217</v>
      </c>
      <c r="M867" s="172">
        <f t="shared" ca="1" si="42"/>
        <v>4.2225650695621066</v>
      </c>
      <c r="N867" s="172"/>
    </row>
    <row r="868" spans="2:14" x14ac:dyDescent="0.25">
      <c r="B868" s="164">
        <v>836</v>
      </c>
      <c r="C868" s="172">
        <f ca="1">'Data (DefiLlama)'!$H$7*100+_xlfn.NORM.S.INV(RAND())*'Data (DefiLlama)'!$K$7*$C$6</f>
        <v>4.2962353224577194</v>
      </c>
      <c r="D868" s="172">
        <f ca="1">'Data (DefiLlama)'!$H$8*100+_xlfn.NORM.S.INV(RAND())*'Data (DefiLlama)'!$K$8*$C$6</f>
        <v>6.3899366196321852</v>
      </c>
      <c r="E868" s="172">
        <f ca="1">'Data (DefiLlama)'!$H$9*100+_xlfn.NORM.S.INV(RAND())*'Data (DefiLlama)'!$K$9*$C$6</f>
        <v>4.1230887970583048</v>
      </c>
      <c r="F868" s="172">
        <f ca="1">'Data (DefiLlama)'!$H$10*100+_xlfn.NORM.S.INV(RAND())*'Data (DefiLlama)'!$K$10*$C$6</f>
        <v>2.4024510921694398</v>
      </c>
      <c r="G868" s="172">
        <f ca="1">'Data (DefiLlama)'!$H$11*100+_xlfn.NORM.S.INV(RAND())*'Data (DefiLlama)'!$K$11*$C$6</f>
        <v>-0.1575481967929821</v>
      </c>
      <c r="H868" s="172">
        <f ca="1">'Data (DefiLlama)'!$H$12*100+_xlfn.NORM.S.INV(RAND())*'Data (DefiLlama)'!$K$12*$C$6</f>
        <v>4.7968120264530931</v>
      </c>
      <c r="I868" s="175">
        <f ca="1">'Data (DefiLlama)'!$H$13*100+_xlfn.NORM.S.INV(RAND())*'Data (DefiLlama)'!$K$13*$C$6</f>
        <v>6.370292070489997</v>
      </c>
      <c r="J868" s="172">
        <f ca="1">C868*'Allocation - Base'!$H$6+D868*'Allocation - Base'!$H$7+E868*'Allocation - Base'!$H$8+F868*'Allocation - Base'!$H$9+G868*'Allocation - Base'!$H$10+H868*'Allocation - Base'!$H$11+I868*'Allocation - Base'!$H$12</f>
        <v>4.6287713450382526</v>
      </c>
      <c r="K868" s="172">
        <f t="shared" ca="1" si="40"/>
        <v>0</v>
      </c>
      <c r="L868" s="172">
        <f t="shared" ca="1" si="41"/>
        <v>4.528771345038253</v>
      </c>
      <c r="M868" s="172">
        <f t="shared" ca="1" si="42"/>
        <v>4.528771345038253</v>
      </c>
      <c r="N868" s="172"/>
    </row>
    <row r="869" spans="2:14" x14ac:dyDescent="0.25">
      <c r="B869" s="164">
        <v>837</v>
      </c>
      <c r="C869" s="172">
        <f ca="1">'Data (DefiLlama)'!$H$7*100+_xlfn.NORM.S.INV(RAND())*'Data (DefiLlama)'!$K$7*$C$6</f>
        <v>4.1248816636973205</v>
      </c>
      <c r="D869" s="172">
        <f ca="1">'Data (DefiLlama)'!$H$8*100+_xlfn.NORM.S.INV(RAND())*'Data (DefiLlama)'!$K$8*$C$6</f>
        <v>4.8770950354661036</v>
      </c>
      <c r="E869" s="172">
        <f ca="1">'Data (DefiLlama)'!$H$9*100+_xlfn.NORM.S.INV(RAND())*'Data (DefiLlama)'!$K$9*$C$6</f>
        <v>4.0530578052642117</v>
      </c>
      <c r="F869" s="172">
        <f ca="1">'Data (DefiLlama)'!$H$10*100+_xlfn.NORM.S.INV(RAND())*'Data (DefiLlama)'!$K$10*$C$6</f>
        <v>3.3693908920165176</v>
      </c>
      <c r="G869" s="172">
        <f ca="1">'Data (DefiLlama)'!$H$11*100+_xlfn.NORM.S.INV(RAND())*'Data (DefiLlama)'!$K$11*$C$6</f>
        <v>0.27434705171423251</v>
      </c>
      <c r="H869" s="172">
        <f ca="1">'Data (DefiLlama)'!$H$12*100+_xlfn.NORM.S.INV(RAND())*'Data (DefiLlama)'!$K$12*$C$6</f>
        <v>5.3256813008718629</v>
      </c>
      <c r="I869" s="175">
        <f ca="1">'Data (DefiLlama)'!$H$13*100+_xlfn.NORM.S.INV(RAND())*'Data (DefiLlama)'!$K$13*$C$6</f>
        <v>4.6706087473738345</v>
      </c>
      <c r="J869" s="172">
        <f ca="1">C869*'Allocation - Base'!$H$6+D869*'Allocation - Base'!$H$7+E869*'Allocation - Base'!$H$8+F869*'Allocation - Base'!$H$9+G869*'Allocation - Base'!$H$10+H869*'Allocation - Base'!$H$11+I869*'Allocation - Base'!$H$12</f>
        <v>4.2825722570082663</v>
      </c>
      <c r="K869" s="172">
        <f t="shared" ca="1" si="40"/>
        <v>0</v>
      </c>
      <c r="L869" s="172">
        <f t="shared" ca="1" si="41"/>
        <v>4.1825722570082666</v>
      </c>
      <c r="M869" s="172">
        <f t="shared" ca="1" si="42"/>
        <v>4.1825722570082666</v>
      </c>
      <c r="N869" s="172"/>
    </row>
    <row r="870" spans="2:14" x14ac:dyDescent="0.25">
      <c r="B870" s="164">
        <v>838</v>
      </c>
      <c r="C870" s="172">
        <f ca="1">'Data (DefiLlama)'!$H$7*100+_xlfn.NORM.S.INV(RAND())*'Data (DefiLlama)'!$K$7*$C$6</f>
        <v>4.2420745043918826</v>
      </c>
      <c r="D870" s="172">
        <f ca="1">'Data (DefiLlama)'!$H$8*100+_xlfn.NORM.S.INV(RAND())*'Data (DefiLlama)'!$K$8*$C$6</f>
        <v>4.9858349594508784</v>
      </c>
      <c r="E870" s="172">
        <f ca="1">'Data (DefiLlama)'!$H$9*100+_xlfn.NORM.S.INV(RAND())*'Data (DefiLlama)'!$K$9*$C$6</f>
        <v>4.0894340675218093</v>
      </c>
      <c r="F870" s="172">
        <f ca="1">'Data (DefiLlama)'!$H$10*100+_xlfn.NORM.S.INV(RAND())*'Data (DefiLlama)'!$K$10*$C$6</f>
        <v>3.5518156262838305</v>
      </c>
      <c r="G870" s="172">
        <f ca="1">'Data (DefiLlama)'!$H$11*100+_xlfn.NORM.S.INV(RAND())*'Data (DefiLlama)'!$K$11*$C$6</f>
        <v>0.52344144776929435</v>
      </c>
      <c r="H870" s="172">
        <f ca="1">'Data (DefiLlama)'!$H$12*100+_xlfn.NORM.S.INV(RAND())*'Data (DefiLlama)'!$K$12*$C$6</f>
        <v>4.9945184721358933</v>
      </c>
      <c r="I870" s="175">
        <f ca="1">'Data (DefiLlama)'!$H$13*100+_xlfn.NORM.S.INV(RAND())*'Data (DefiLlama)'!$K$13*$C$6</f>
        <v>4.8209913228472505</v>
      </c>
      <c r="J870" s="172">
        <f ca="1">C870*'Allocation - Base'!$H$6+D870*'Allocation - Base'!$H$7+E870*'Allocation - Base'!$H$8+F870*'Allocation - Base'!$H$9+G870*'Allocation - Base'!$H$10+H870*'Allocation - Base'!$H$11+I870*'Allocation - Base'!$H$12</f>
        <v>4.3167894512695852</v>
      </c>
      <c r="K870" s="172">
        <f t="shared" ca="1" si="40"/>
        <v>0</v>
      </c>
      <c r="L870" s="172">
        <f t="shared" ca="1" si="41"/>
        <v>4.2167894512695856</v>
      </c>
      <c r="M870" s="172">
        <f t="shared" ca="1" si="42"/>
        <v>4.2167894512695856</v>
      </c>
      <c r="N870" s="172"/>
    </row>
    <row r="871" spans="2:14" x14ac:dyDescent="0.25">
      <c r="B871" s="164">
        <v>839</v>
      </c>
      <c r="C871" s="172">
        <f ca="1">'Data (DefiLlama)'!$H$7*100+_xlfn.NORM.S.INV(RAND())*'Data (DefiLlama)'!$K$7*$C$6</f>
        <v>4.1308575697260359</v>
      </c>
      <c r="D871" s="172">
        <f ca="1">'Data (DefiLlama)'!$H$8*100+_xlfn.NORM.S.INV(RAND())*'Data (DefiLlama)'!$K$8*$C$6</f>
        <v>4.6688801438899743</v>
      </c>
      <c r="E871" s="172">
        <f ca="1">'Data (DefiLlama)'!$H$9*100+_xlfn.NORM.S.INV(RAND())*'Data (DefiLlama)'!$K$9*$C$6</f>
        <v>4.0445357943602414</v>
      </c>
      <c r="F871" s="172">
        <f ca="1">'Data (DefiLlama)'!$H$10*100+_xlfn.NORM.S.INV(RAND())*'Data (DefiLlama)'!$K$10*$C$6</f>
        <v>2.9553670239672312</v>
      </c>
      <c r="G871" s="172">
        <f ca="1">'Data (DefiLlama)'!$H$11*100+_xlfn.NORM.S.INV(RAND())*'Data (DefiLlama)'!$K$11*$C$6</f>
        <v>-1.868546117448629E-2</v>
      </c>
      <c r="H871" s="172">
        <f ca="1">'Data (DefiLlama)'!$H$12*100+_xlfn.NORM.S.INV(RAND())*'Data (DefiLlama)'!$K$12*$C$6</f>
        <v>3.2980022945698835</v>
      </c>
      <c r="I871" s="175">
        <f ca="1">'Data (DefiLlama)'!$H$13*100+_xlfn.NORM.S.INV(RAND())*'Data (DefiLlama)'!$K$13*$C$6</f>
        <v>7.6488955680162105</v>
      </c>
      <c r="J871" s="172">
        <f ca="1">C871*'Allocation - Base'!$H$6+D871*'Allocation - Base'!$H$7+E871*'Allocation - Base'!$H$8+F871*'Allocation - Base'!$H$9+G871*'Allocation - Base'!$H$10+H871*'Allocation - Base'!$H$11+I871*'Allocation - Base'!$H$12</f>
        <v>3.9113773266071226</v>
      </c>
      <c r="K871" s="172">
        <f t="shared" ca="1" si="40"/>
        <v>10.732278483044382</v>
      </c>
      <c r="L871" s="172">
        <f t="shared" ca="1" si="41"/>
        <v>-6.9209011564372602</v>
      </c>
      <c r="M871" s="172">
        <f t="shared" ca="1" si="42"/>
        <v>3.8113773266071225</v>
      </c>
      <c r="N871" s="172"/>
    </row>
    <row r="872" spans="2:14" x14ac:dyDescent="0.25">
      <c r="B872" s="164">
        <v>840</v>
      </c>
      <c r="C872" s="172">
        <f ca="1">'Data (DefiLlama)'!$H$7*100+_xlfn.NORM.S.INV(RAND())*'Data (DefiLlama)'!$K$7*$C$6</f>
        <v>4.232489782700247</v>
      </c>
      <c r="D872" s="172">
        <f ca="1">'Data (DefiLlama)'!$H$8*100+_xlfn.NORM.S.INV(RAND())*'Data (DefiLlama)'!$K$8*$C$6</f>
        <v>4.9124051752972893</v>
      </c>
      <c r="E872" s="172">
        <f ca="1">'Data (DefiLlama)'!$H$9*100+_xlfn.NORM.S.INV(RAND())*'Data (DefiLlama)'!$K$9*$C$6</f>
        <v>4.4585519737286337</v>
      </c>
      <c r="F872" s="172">
        <f ca="1">'Data (DefiLlama)'!$H$10*100+_xlfn.NORM.S.INV(RAND())*'Data (DefiLlama)'!$K$10*$C$6</f>
        <v>3.7779520426847566</v>
      </c>
      <c r="G872" s="172">
        <f ca="1">'Data (DefiLlama)'!$H$11*100+_xlfn.NORM.S.INV(RAND())*'Data (DefiLlama)'!$K$11*$C$6</f>
        <v>-0.10052249721376731</v>
      </c>
      <c r="H872" s="172">
        <f ca="1">'Data (DefiLlama)'!$H$12*100+_xlfn.NORM.S.INV(RAND())*'Data (DefiLlama)'!$K$12*$C$6</f>
        <v>5.0001205696746869</v>
      </c>
      <c r="I872" s="175">
        <f ca="1">'Data (DefiLlama)'!$H$13*100+_xlfn.NORM.S.INV(RAND())*'Data (DefiLlama)'!$K$13*$C$6</f>
        <v>4.3862871502381289</v>
      </c>
      <c r="J872" s="172">
        <f ca="1">C872*'Allocation - Base'!$H$6+D872*'Allocation - Base'!$H$7+E872*'Allocation - Base'!$H$8+F872*'Allocation - Base'!$H$9+G872*'Allocation - Base'!$H$10+H872*'Allocation - Base'!$H$11+I872*'Allocation - Base'!$H$12</f>
        <v>4.3574781826570694</v>
      </c>
      <c r="K872" s="172">
        <f t="shared" ca="1" si="40"/>
        <v>7.7612995759670902</v>
      </c>
      <c r="L872" s="172">
        <f t="shared" ca="1" si="41"/>
        <v>-3.5038213933100204</v>
      </c>
      <c r="M872" s="172">
        <f t="shared" ca="1" si="42"/>
        <v>4.2574781826570698</v>
      </c>
      <c r="N872" s="172"/>
    </row>
    <row r="873" spans="2:14" x14ac:dyDescent="0.25">
      <c r="B873" s="164">
        <v>841</v>
      </c>
      <c r="C873" s="172">
        <f ca="1">'Data (DefiLlama)'!$H$7*100+_xlfn.NORM.S.INV(RAND())*'Data (DefiLlama)'!$K$7*$C$6</f>
        <v>4.0305995629335047</v>
      </c>
      <c r="D873" s="172">
        <f ca="1">'Data (DefiLlama)'!$H$8*100+_xlfn.NORM.S.INV(RAND())*'Data (DefiLlama)'!$K$8*$C$6</f>
        <v>4.98686175225704</v>
      </c>
      <c r="E873" s="172">
        <f ca="1">'Data (DefiLlama)'!$H$9*100+_xlfn.NORM.S.INV(RAND())*'Data (DefiLlama)'!$K$9*$C$6</f>
        <v>3.2105832552565681</v>
      </c>
      <c r="F873" s="172">
        <f ca="1">'Data (DefiLlama)'!$H$10*100+_xlfn.NORM.S.INV(RAND())*'Data (DefiLlama)'!$K$10*$C$6</f>
        <v>3.3791429126020236</v>
      </c>
      <c r="G873" s="172">
        <f ca="1">'Data (DefiLlama)'!$H$11*100+_xlfn.NORM.S.INV(RAND())*'Data (DefiLlama)'!$K$11*$C$6</f>
        <v>-0.3545777777553798</v>
      </c>
      <c r="H873" s="172">
        <f ca="1">'Data (DefiLlama)'!$H$12*100+_xlfn.NORM.S.INV(RAND())*'Data (DefiLlama)'!$K$12*$C$6</f>
        <v>5.73184981460488</v>
      </c>
      <c r="I873" s="175">
        <f ca="1">'Data (DefiLlama)'!$H$13*100+_xlfn.NORM.S.INV(RAND())*'Data (DefiLlama)'!$K$13*$C$6</f>
        <v>6.2605567063055849</v>
      </c>
      <c r="J873" s="172">
        <f ca="1">C873*'Allocation - Base'!$H$6+D873*'Allocation - Base'!$H$7+E873*'Allocation - Base'!$H$8+F873*'Allocation - Base'!$H$9+G873*'Allocation - Base'!$H$10+H873*'Allocation - Base'!$H$11+I873*'Allocation - Base'!$H$12</f>
        <v>4.1005897040614165</v>
      </c>
      <c r="K873" s="172">
        <f t="shared" ca="1" si="40"/>
        <v>1.7088983460491345</v>
      </c>
      <c r="L873" s="172">
        <f t="shared" ca="1" si="41"/>
        <v>2.2916913580122822</v>
      </c>
      <c r="M873" s="172">
        <f t="shared" ca="1" si="42"/>
        <v>4.0005897040614169</v>
      </c>
      <c r="N873" s="172"/>
    </row>
    <row r="874" spans="2:14" x14ac:dyDescent="0.25">
      <c r="B874" s="164">
        <v>842</v>
      </c>
      <c r="C874" s="172">
        <f ca="1">'Data (DefiLlama)'!$H$7*100+_xlfn.NORM.S.INV(RAND())*'Data (DefiLlama)'!$K$7*$C$6</f>
        <v>4.0066413165491301</v>
      </c>
      <c r="D874" s="172">
        <f ca="1">'Data (DefiLlama)'!$H$8*100+_xlfn.NORM.S.INV(RAND())*'Data (DefiLlama)'!$K$8*$C$6</f>
        <v>5.1277824315050626</v>
      </c>
      <c r="E874" s="172">
        <f ca="1">'Data (DefiLlama)'!$H$9*100+_xlfn.NORM.S.INV(RAND())*'Data (DefiLlama)'!$K$9*$C$6</f>
        <v>4.9656905267876201</v>
      </c>
      <c r="F874" s="172">
        <f ca="1">'Data (DefiLlama)'!$H$10*100+_xlfn.NORM.S.INV(RAND())*'Data (DefiLlama)'!$K$10*$C$6</f>
        <v>2.6439124099374727</v>
      </c>
      <c r="G874" s="172">
        <f ca="1">'Data (DefiLlama)'!$H$11*100+_xlfn.NORM.S.INV(RAND())*'Data (DefiLlama)'!$K$11*$C$6</f>
        <v>-0.43737304273490396</v>
      </c>
      <c r="H874" s="172">
        <f ca="1">'Data (DefiLlama)'!$H$12*100+_xlfn.NORM.S.INV(RAND())*'Data (DefiLlama)'!$K$12*$C$6</f>
        <v>4.4371887112403954</v>
      </c>
      <c r="I874" s="175">
        <f ca="1">'Data (DefiLlama)'!$H$13*100+_xlfn.NORM.S.INV(RAND())*'Data (DefiLlama)'!$K$13*$C$6</f>
        <v>5.4163197906868588</v>
      </c>
      <c r="J874" s="172">
        <f ca="1">C874*'Allocation - Base'!$H$6+D874*'Allocation - Base'!$H$7+E874*'Allocation - Base'!$H$8+F874*'Allocation - Base'!$H$9+G874*'Allocation - Base'!$H$10+H874*'Allocation - Base'!$H$11+I874*'Allocation - Base'!$H$12</f>
        <v>4.3690702890872242</v>
      </c>
      <c r="K874" s="172">
        <f t="shared" ca="1" si="40"/>
        <v>0</v>
      </c>
      <c r="L874" s="172">
        <f t="shared" ca="1" si="41"/>
        <v>4.2690702890872245</v>
      </c>
      <c r="M874" s="172">
        <f t="shared" ca="1" si="42"/>
        <v>4.2690702890872245</v>
      </c>
      <c r="N874" s="172"/>
    </row>
    <row r="875" spans="2:14" x14ac:dyDescent="0.25">
      <c r="B875" s="164">
        <v>843</v>
      </c>
      <c r="C875" s="172">
        <f ca="1">'Data (DefiLlama)'!$H$7*100+_xlfn.NORM.S.INV(RAND())*'Data (DefiLlama)'!$K$7*$C$6</f>
        <v>4.3904779596466996</v>
      </c>
      <c r="D875" s="172">
        <f ca="1">'Data (DefiLlama)'!$H$8*100+_xlfn.NORM.S.INV(RAND())*'Data (DefiLlama)'!$K$8*$C$6</f>
        <v>3.8894464159584681</v>
      </c>
      <c r="E875" s="172">
        <f ca="1">'Data (DefiLlama)'!$H$9*100+_xlfn.NORM.S.INV(RAND())*'Data (DefiLlama)'!$K$9*$C$6</f>
        <v>4.9921863286156682</v>
      </c>
      <c r="F875" s="172">
        <f ca="1">'Data (DefiLlama)'!$H$10*100+_xlfn.NORM.S.INV(RAND())*'Data (DefiLlama)'!$K$10*$C$6</f>
        <v>2.3157202880603851</v>
      </c>
      <c r="G875" s="172">
        <f ca="1">'Data (DefiLlama)'!$H$11*100+_xlfn.NORM.S.INV(RAND())*'Data (DefiLlama)'!$K$11*$C$6</f>
        <v>-0.31335799601593789</v>
      </c>
      <c r="H875" s="172">
        <f ca="1">'Data (DefiLlama)'!$H$12*100+_xlfn.NORM.S.INV(RAND())*'Data (DefiLlama)'!$K$12*$C$6</f>
        <v>4.204704631122393</v>
      </c>
      <c r="I875" s="175">
        <f ca="1">'Data (DefiLlama)'!$H$13*100+_xlfn.NORM.S.INV(RAND())*'Data (DefiLlama)'!$K$13*$C$6</f>
        <v>5.1589428534414816</v>
      </c>
      <c r="J875" s="172">
        <f ca="1">C875*'Allocation - Base'!$H$6+D875*'Allocation - Base'!$H$7+E875*'Allocation - Base'!$H$8+F875*'Allocation - Base'!$H$9+G875*'Allocation - Base'!$H$10+H875*'Allocation - Base'!$H$11+I875*'Allocation - Base'!$H$12</f>
        <v>4.1525893689051054</v>
      </c>
      <c r="K875" s="172">
        <f t="shared" ca="1" si="40"/>
        <v>3.8000640678396378</v>
      </c>
      <c r="L875" s="172">
        <f t="shared" ca="1" si="41"/>
        <v>0.252525301065468</v>
      </c>
      <c r="M875" s="172">
        <f t="shared" ca="1" si="42"/>
        <v>4.0525893689051058</v>
      </c>
      <c r="N875" s="172"/>
    </row>
    <row r="876" spans="2:14" x14ac:dyDescent="0.25">
      <c r="B876" s="164">
        <v>844</v>
      </c>
      <c r="C876" s="172">
        <f ca="1">'Data (DefiLlama)'!$H$7*100+_xlfn.NORM.S.INV(RAND())*'Data (DefiLlama)'!$K$7*$C$6</f>
        <v>4.3020876648377726</v>
      </c>
      <c r="D876" s="172">
        <f ca="1">'Data (DefiLlama)'!$H$8*100+_xlfn.NORM.S.INV(RAND())*'Data (DefiLlama)'!$K$8*$C$6</f>
        <v>4.9200122932319035</v>
      </c>
      <c r="E876" s="172">
        <f ca="1">'Data (DefiLlama)'!$H$9*100+_xlfn.NORM.S.INV(RAND())*'Data (DefiLlama)'!$K$9*$C$6</f>
        <v>4.5957352329971277</v>
      </c>
      <c r="F876" s="172">
        <f ca="1">'Data (DefiLlama)'!$H$10*100+_xlfn.NORM.S.INV(RAND())*'Data (DefiLlama)'!$K$10*$C$6</f>
        <v>3.4859156799657507</v>
      </c>
      <c r="G876" s="172">
        <f ca="1">'Data (DefiLlama)'!$H$11*100+_xlfn.NORM.S.INV(RAND())*'Data (DefiLlama)'!$K$11*$C$6</f>
        <v>0.2285488763590322</v>
      </c>
      <c r="H876" s="172">
        <f ca="1">'Data (DefiLlama)'!$H$12*100+_xlfn.NORM.S.INV(RAND())*'Data (DefiLlama)'!$K$12*$C$6</f>
        <v>5.6834540673350507</v>
      </c>
      <c r="I876" s="175">
        <f ca="1">'Data (DefiLlama)'!$H$13*100+_xlfn.NORM.S.INV(RAND())*'Data (DefiLlama)'!$K$13*$C$6</f>
        <v>5.9782606615800642</v>
      </c>
      <c r="J876" s="172">
        <f ca="1">C876*'Allocation - Base'!$H$6+D876*'Allocation - Base'!$H$7+E876*'Allocation - Base'!$H$8+F876*'Allocation - Base'!$H$9+G876*'Allocation - Base'!$H$10+H876*'Allocation - Base'!$H$11+I876*'Allocation - Base'!$H$12</f>
        <v>4.5335087349267988</v>
      </c>
      <c r="K876" s="172">
        <f t="shared" ca="1" si="40"/>
        <v>0.38673346972261097</v>
      </c>
      <c r="L876" s="172">
        <f t="shared" ca="1" si="41"/>
        <v>4.0467752652041886</v>
      </c>
      <c r="M876" s="172">
        <f t="shared" ca="1" si="42"/>
        <v>4.4335087349267992</v>
      </c>
      <c r="N876" s="172"/>
    </row>
    <row r="877" spans="2:14" x14ac:dyDescent="0.25">
      <c r="B877" s="164">
        <v>845</v>
      </c>
      <c r="C877" s="172">
        <f ca="1">'Data (DefiLlama)'!$H$7*100+_xlfn.NORM.S.INV(RAND())*'Data (DefiLlama)'!$K$7*$C$6</f>
        <v>4.2166055198184251</v>
      </c>
      <c r="D877" s="172">
        <f ca="1">'Data (DefiLlama)'!$H$8*100+_xlfn.NORM.S.INV(RAND())*'Data (DefiLlama)'!$K$8*$C$6</f>
        <v>3.9501530951250117</v>
      </c>
      <c r="E877" s="172">
        <f ca="1">'Data (DefiLlama)'!$H$9*100+_xlfn.NORM.S.INV(RAND())*'Data (DefiLlama)'!$K$9*$C$6</f>
        <v>5.312370313873112</v>
      </c>
      <c r="F877" s="172">
        <f ca="1">'Data (DefiLlama)'!$H$10*100+_xlfn.NORM.S.INV(RAND())*'Data (DefiLlama)'!$K$10*$C$6</f>
        <v>3.6560910347538949</v>
      </c>
      <c r="G877" s="172">
        <f ca="1">'Data (DefiLlama)'!$H$11*100+_xlfn.NORM.S.INV(RAND())*'Data (DefiLlama)'!$K$11*$C$6</f>
        <v>0.36013896696906283</v>
      </c>
      <c r="H877" s="172">
        <f ca="1">'Data (DefiLlama)'!$H$12*100+_xlfn.NORM.S.INV(RAND())*'Data (DefiLlama)'!$K$12*$C$6</f>
        <v>5.8409711194347604</v>
      </c>
      <c r="I877" s="175">
        <f ca="1">'Data (DefiLlama)'!$H$13*100+_xlfn.NORM.S.INV(RAND())*'Data (DefiLlama)'!$K$13*$C$6</f>
        <v>7.1169408983668845</v>
      </c>
      <c r="J877" s="172">
        <f ca="1">C877*'Allocation - Base'!$H$6+D877*'Allocation - Base'!$H$7+E877*'Allocation - Base'!$H$8+F877*'Allocation - Base'!$H$9+G877*'Allocation - Base'!$H$10+H877*'Allocation - Base'!$H$11+I877*'Allocation - Base'!$H$12</f>
        <v>4.4747651244587257</v>
      </c>
      <c r="K877" s="172">
        <f t="shared" ca="1" si="40"/>
        <v>0</v>
      </c>
      <c r="L877" s="172">
        <f t="shared" ca="1" si="41"/>
        <v>4.374765124458726</v>
      </c>
      <c r="M877" s="172">
        <f t="shared" ca="1" si="42"/>
        <v>4.374765124458726</v>
      </c>
      <c r="N877" s="172"/>
    </row>
    <row r="878" spans="2:14" x14ac:dyDescent="0.25">
      <c r="B878" s="164">
        <v>846</v>
      </c>
      <c r="C878" s="172">
        <f ca="1">'Data (DefiLlama)'!$H$7*100+_xlfn.NORM.S.INV(RAND())*'Data (DefiLlama)'!$K$7*$C$6</f>
        <v>4.2571811618389725</v>
      </c>
      <c r="D878" s="172">
        <f ca="1">'Data (DefiLlama)'!$H$8*100+_xlfn.NORM.S.INV(RAND())*'Data (DefiLlama)'!$K$8*$C$6</f>
        <v>4.7229837928138068</v>
      </c>
      <c r="E878" s="172">
        <f ca="1">'Data (DefiLlama)'!$H$9*100+_xlfn.NORM.S.INV(RAND())*'Data (DefiLlama)'!$K$9*$C$6</f>
        <v>4.1479935965200818</v>
      </c>
      <c r="F878" s="172">
        <f ca="1">'Data (DefiLlama)'!$H$10*100+_xlfn.NORM.S.INV(RAND())*'Data (DefiLlama)'!$K$10*$C$6</f>
        <v>4.0050160885967916</v>
      </c>
      <c r="G878" s="172">
        <f ca="1">'Data (DefiLlama)'!$H$11*100+_xlfn.NORM.S.INV(RAND())*'Data (DefiLlama)'!$K$11*$C$6</f>
        <v>-0.18883255338766253</v>
      </c>
      <c r="H878" s="172">
        <f ca="1">'Data (DefiLlama)'!$H$12*100+_xlfn.NORM.S.INV(RAND())*'Data (DefiLlama)'!$K$12*$C$6</f>
        <v>4.9502036902207927</v>
      </c>
      <c r="I878" s="175">
        <f ca="1">'Data (DefiLlama)'!$H$13*100+_xlfn.NORM.S.INV(RAND())*'Data (DefiLlama)'!$K$13*$C$6</f>
        <v>5.442171225435346</v>
      </c>
      <c r="J878" s="172">
        <f ca="1">C878*'Allocation - Base'!$H$6+D878*'Allocation - Base'!$H$7+E878*'Allocation - Base'!$H$8+F878*'Allocation - Base'!$H$9+G878*'Allocation - Base'!$H$10+H878*'Allocation - Base'!$H$11+I878*'Allocation - Base'!$H$12</f>
        <v>4.2279876217489001</v>
      </c>
      <c r="K878" s="172">
        <f t="shared" ca="1" si="40"/>
        <v>12.370278717256076</v>
      </c>
      <c r="L878" s="172">
        <f t="shared" ca="1" si="41"/>
        <v>-8.2422910955071753</v>
      </c>
      <c r="M878" s="172">
        <f t="shared" ca="1" si="42"/>
        <v>4.1279876217489004</v>
      </c>
      <c r="N878" s="172"/>
    </row>
    <row r="879" spans="2:14" x14ac:dyDescent="0.25">
      <c r="B879" s="164">
        <v>847</v>
      </c>
      <c r="C879" s="172">
        <f ca="1">'Data (DefiLlama)'!$H$7*100+_xlfn.NORM.S.INV(RAND())*'Data (DefiLlama)'!$K$7*$C$6</f>
        <v>4.2758891816572655</v>
      </c>
      <c r="D879" s="172">
        <f ca="1">'Data (DefiLlama)'!$H$8*100+_xlfn.NORM.S.INV(RAND())*'Data (DefiLlama)'!$K$8*$C$6</f>
        <v>4.9585849621391223</v>
      </c>
      <c r="E879" s="172">
        <f ca="1">'Data (DefiLlama)'!$H$9*100+_xlfn.NORM.S.INV(RAND())*'Data (DefiLlama)'!$K$9*$C$6</f>
        <v>4.0452085205924826</v>
      </c>
      <c r="F879" s="172">
        <f ca="1">'Data (DefiLlama)'!$H$10*100+_xlfn.NORM.S.INV(RAND())*'Data (DefiLlama)'!$K$10*$C$6</f>
        <v>3.2236026298918095</v>
      </c>
      <c r="G879" s="172">
        <f ca="1">'Data (DefiLlama)'!$H$11*100+_xlfn.NORM.S.INV(RAND())*'Data (DefiLlama)'!$K$11*$C$6</f>
        <v>1.7394022468771831E-3</v>
      </c>
      <c r="H879" s="172">
        <f ca="1">'Data (DefiLlama)'!$H$12*100+_xlfn.NORM.S.INV(RAND())*'Data (DefiLlama)'!$K$12*$C$6</f>
        <v>5.634617221342233</v>
      </c>
      <c r="I879" s="175">
        <f ca="1">'Data (DefiLlama)'!$H$13*100+_xlfn.NORM.S.INV(RAND())*'Data (DefiLlama)'!$K$13*$C$6</f>
        <v>5.4632218290157999</v>
      </c>
      <c r="J879" s="172">
        <f ca="1">C879*'Allocation - Base'!$H$6+D879*'Allocation - Base'!$H$7+E879*'Allocation - Base'!$H$8+F879*'Allocation - Base'!$H$9+G879*'Allocation - Base'!$H$10+H879*'Allocation - Base'!$H$11+I879*'Allocation - Base'!$H$12</f>
        <v>4.3789946784937595</v>
      </c>
      <c r="K879" s="172">
        <f t="shared" ca="1" si="40"/>
        <v>0</v>
      </c>
      <c r="L879" s="172">
        <f t="shared" ca="1" si="41"/>
        <v>4.2789946784937598</v>
      </c>
      <c r="M879" s="172">
        <f t="shared" ca="1" si="42"/>
        <v>4.2789946784937598</v>
      </c>
      <c r="N879" s="172"/>
    </row>
    <row r="880" spans="2:14" x14ac:dyDescent="0.25">
      <c r="B880" s="164">
        <v>848</v>
      </c>
      <c r="C880" s="172">
        <f ca="1">'Data (DefiLlama)'!$H$7*100+_xlfn.NORM.S.INV(RAND())*'Data (DefiLlama)'!$K$7*$C$6</f>
        <v>4.2977034759647896</v>
      </c>
      <c r="D880" s="172">
        <f ca="1">'Data (DefiLlama)'!$H$8*100+_xlfn.NORM.S.INV(RAND())*'Data (DefiLlama)'!$K$8*$C$6</f>
        <v>4.8913035374625453</v>
      </c>
      <c r="E880" s="172">
        <f ca="1">'Data (DefiLlama)'!$H$9*100+_xlfn.NORM.S.INV(RAND())*'Data (DefiLlama)'!$K$9*$C$6</f>
        <v>4.3410543460241371</v>
      </c>
      <c r="F880" s="172">
        <f ca="1">'Data (DefiLlama)'!$H$10*100+_xlfn.NORM.S.INV(RAND())*'Data (DefiLlama)'!$K$10*$C$6</f>
        <v>2.8148941720911465</v>
      </c>
      <c r="G880" s="172">
        <f ca="1">'Data (DefiLlama)'!$H$11*100+_xlfn.NORM.S.INV(RAND())*'Data (DefiLlama)'!$K$11*$C$6</f>
        <v>-0.24615850931507077</v>
      </c>
      <c r="H880" s="172">
        <f ca="1">'Data (DefiLlama)'!$H$12*100+_xlfn.NORM.S.INV(RAND())*'Data (DefiLlama)'!$K$12*$C$6</f>
        <v>4.6710418398870477</v>
      </c>
      <c r="I880" s="175">
        <f ca="1">'Data (DefiLlama)'!$H$13*100+_xlfn.NORM.S.INV(RAND())*'Data (DefiLlama)'!$K$13*$C$6</f>
        <v>5.2960588697316693</v>
      </c>
      <c r="J880" s="172">
        <f ca="1">C880*'Allocation - Base'!$H$6+D880*'Allocation - Base'!$H$7+E880*'Allocation - Base'!$H$8+F880*'Allocation - Base'!$H$9+G880*'Allocation - Base'!$H$10+H880*'Allocation - Base'!$H$11+I880*'Allocation - Base'!$H$12</f>
        <v>4.2857488641784105</v>
      </c>
      <c r="K880" s="172">
        <f t="shared" ca="1" si="40"/>
        <v>0</v>
      </c>
      <c r="L880" s="172">
        <f t="shared" ca="1" si="41"/>
        <v>4.1857488641784109</v>
      </c>
      <c r="M880" s="172">
        <f t="shared" ca="1" si="42"/>
        <v>4.1857488641784109</v>
      </c>
      <c r="N880" s="172"/>
    </row>
    <row r="881" spans="2:14" x14ac:dyDescent="0.25">
      <c r="B881" s="164">
        <v>849</v>
      </c>
      <c r="C881" s="172">
        <f ca="1">'Data (DefiLlama)'!$H$7*100+_xlfn.NORM.S.INV(RAND())*'Data (DefiLlama)'!$K$7*$C$6</f>
        <v>4.0301385064606796</v>
      </c>
      <c r="D881" s="172">
        <f ca="1">'Data (DefiLlama)'!$H$8*100+_xlfn.NORM.S.INV(RAND())*'Data (DefiLlama)'!$K$8*$C$6</f>
        <v>3.9306808398987552</v>
      </c>
      <c r="E881" s="172">
        <f ca="1">'Data (DefiLlama)'!$H$9*100+_xlfn.NORM.S.INV(RAND())*'Data (DefiLlama)'!$K$9*$C$6</f>
        <v>4.4167624898039453</v>
      </c>
      <c r="F881" s="172">
        <f ca="1">'Data (DefiLlama)'!$H$10*100+_xlfn.NORM.S.INV(RAND())*'Data (DefiLlama)'!$K$10*$C$6</f>
        <v>3.9363516523853699</v>
      </c>
      <c r="G881" s="172">
        <f ca="1">'Data (DefiLlama)'!$H$11*100+_xlfn.NORM.S.INV(RAND())*'Data (DefiLlama)'!$K$11*$C$6</f>
        <v>-0.40160573370170044</v>
      </c>
      <c r="H881" s="172">
        <f ca="1">'Data (DefiLlama)'!$H$12*100+_xlfn.NORM.S.INV(RAND())*'Data (DefiLlama)'!$K$12*$C$6</f>
        <v>4.5703683058817335</v>
      </c>
      <c r="I881" s="175">
        <f ca="1">'Data (DefiLlama)'!$H$13*100+_xlfn.NORM.S.INV(RAND())*'Data (DefiLlama)'!$K$13*$C$6</f>
        <v>4.3459256309090684</v>
      </c>
      <c r="J881" s="172">
        <f ca="1">C881*'Allocation - Base'!$H$6+D881*'Allocation - Base'!$H$7+E881*'Allocation - Base'!$H$8+F881*'Allocation - Base'!$H$9+G881*'Allocation - Base'!$H$10+H881*'Allocation - Base'!$H$11+I881*'Allocation - Base'!$H$12</f>
        <v>3.961377343561054</v>
      </c>
      <c r="K881" s="172">
        <f t="shared" ca="1" si="40"/>
        <v>0</v>
      </c>
      <c r="L881" s="172">
        <f t="shared" ca="1" si="41"/>
        <v>3.8613773435610539</v>
      </c>
      <c r="M881" s="172">
        <f t="shared" ca="1" si="42"/>
        <v>3.8613773435610539</v>
      </c>
      <c r="N881" s="172"/>
    </row>
    <row r="882" spans="2:14" x14ac:dyDescent="0.25">
      <c r="B882" s="164">
        <v>850</v>
      </c>
      <c r="C882" s="172">
        <f ca="1">'Data (DefiLlama)'!$H$7*100+_xlfn.NORM.S.INV(RAND())*'Data (DefiLlama)'!$K$7*$C$6</f>
        <v>4.4861206429338862</v>
      </c>
      <c r="D882" s="172">
        <f ca="1">'Data (DefiLlama)'!$H$8*100+_xlfn.NORM.S.INV(RAND())*'Data (DefiLlama)'!$K$8*$C$6</f>
        <v>7.0697482673780048</v>
      </c>
      <c r="E882" s="172">
        <f ca="1">'Data (DefiLlama)'!$H$9*100+_xlfn.NORM.S.INV(RAND())*'Data (DefiLlama)'!$K$9*$C$6</f>
        <v>4.5471133206062904</v>
      </c>
      <c r="F882" s="172">
        <f ca="1">'Data (DefiLlama)'!$H$10*100+_xlfn.NORM.S.INV(RAND())*'Data (DefiLlama)'!$K$10*$C$6</f>
        <v>3.0990096872693691</v>
      </c>
      <c r="G882" s="172">
        <f ca="1">'Data (DefiLlama)'!$H$11*100+_xlfn.NORM.S.INV(RAND())*'Data (DefiLlama)'!$K$11*$C$6</f>
        <v>6.0040454077812687E-2</v>
      </c>
      <c r="H882" s="172">
        <f ca="1">'Data (DefiLlama)'!$H$12*100+_xlfn.NORM.S.INV(RAND())*'Data (DefiLlama)'!$K$12*$C$6</f>
        <v>4.6054180965596592</v>
      </c>
      <c r="I882" s="175">
        <f ca="1">'Data (DefiLlama)'!$H$13*100+_xlfn.NORM.S.INV(RAND())*'Data (DefiLlama)'!$K$13*$C$6</f>
        <v>6.9348534594454607</v>
      </c>
      <c r="J882" s="172">
        <f ca="1">C882*'Allocation - Base'!$H$6+D882*'Allocation - Base'!$H$7+E882*'Allocation - Base'!$H$8+F882*'Allocation - Base'!$H$9+G882*'Allocation - Base'!$H$10+H882*'Allocation - Base'!$H$11+I882*'Allocation - Base'!$H$12</f>
        <v>4.9438663270640788</v>
      </c>
      <c r="K882" s="172">
        <f t="shared" ca="1" si="40"/>
        <v>0</v>
      </c>
      <c r="L882" s="172">
        <f t="shared" ca="1" si="41"/>
        <v>4.8438663270640792</v>
      </c>
      <c r="M882" s="172">
        <f t="shared" ca="1" si="42"/>
        <v>4.8438663270640792</v>
      </c>
      <c r="N882" s="172"/>
    </row>
    <row r="883" spans="2:14" x14ac:dyDescent="0.25">
      <c r="B883" s="164">
        <v>851</v>
      </c>
      <c r="C883" s="172">
        <f ca="1">'Data (DefiLlama)'!$H$7*100+_xlfn.NORM.S.INV(RAND())*'Data (DefiLlama)'!$K$7*$C$6</f>
        <v>4.4871020270240294</v>
      </c>
      <c r="D883" s="172">
        <f ca="1">'Data (DefiLlama)'!$H$8*100+_xlfn.NORM.S.INV(RAND())*'Data (DefiLlama)'!$K$8*$C$6</f>
        <v>4.2970201690470571</v>
      </c>
      <c r="E883" s="172">
        <f ca="1">'Data (DefiLlama)'!$H$9*100+_xlfn.NORM.S.INV(RAND())*'Data (DefiLlama)'!$K$9*$C$6</f>
        <v>3.7422873478288596</v>
      </c>
      <c r="F883" s="172">
        <f ca="1">'Data (DefiLlama)'!$H$10*100+_xlfn.NORM.S.INV(RAND())*'Data (DefiLlama)'!$K$10*$C$6</f>
        <v>3.6423432688074504</v>
      </c>
      <c r="G883" s="172">
        <f ca="1">'Data (DefiLlama)'!$H$11*100+_xlfn.NORM.S.INV(RAND())*'Data (DefiLlama)'!$K$11*$C$6</f>
        <v>-6.9611608819096879E-2</v>
      </c>
      <c r="H883" s="172">
        <f ca="1">'Data (DefiLlama)'!$H$12*100+_xlfn.NORM.S.INV(RAND())*'Data (DefiLlama)'!$K$12*$C$6</f>
        <v>3.228743810225386</v>
      </c>
      <c r="I883" s="175">
        <f ca="1">'Data (DefiLlama)'!$H$13*100+_xlfn.NORM.S.INV(RAND())*'Data (DefiLlama)'!$K$13*$C$6</f>
        <v>5.235145113328354</v>
      </c>
      <c r="J883" s="172">
        <f ca="1">C883*'Allocation - Base'!$H$6+D883*'Allocation - Base'!$H$7+E883*'Allocation - Base'!$H$8+F883*'Allocation - Base'!$H$9+G883*'Allocation - Base'!$H$10+H883*'Allocation - Base'!$H$11+I883*'Allocation - Base'!$H$12</f>
        <v>3.8367884784190411</v>
      </c>
      <c r="K883" s="172">
        <f t="shared" ca="1" si="40"/>
        <v>0</v>
      </c>
      <c r="L883" s="172">
        <f t="shared" ca="1" si="41"/>
        <v>3.736788478419041</v>
      </c>
      <c r="M883" s="172">
        <f t="shared" ca="1" si="42"/>
        <v>3.736788478419041</v>
      </c>
      <c r="N883" s="172"/>
    </row>
    <row r="884" spans="2:14" x14ac:dyDescent="0.25">
      <c r="B884" s="164">
        <v>852</v>
      </c>
      <c r="C884" s="172">
        <f ca="1">'Data (DefiLlama)'!$H$7*100+_xlfn.NORM.S.INV(RAND())*'Data (DefiLlama)'!$K$7*$C$6</f>
        <v>4.292768745913655</v>
      </c>
      <c r="D884" s="172">
        <f ca="1">'Data (DefiLlama)'!$H$8*100+_xlfn.NORM.S.INV(RAND())*'Data (DefiLlama)'!$K$8*$C$6</f>
        <v>5.4709321846363466</v>
      </c>
      <c r="E884" s="172">
        <f ca="1">'Data (DefiLlama)'!$H$9*100+_xlfn.NORM.S.INV(RAND())*'Data (DefiLlama)'!$K$9*$C$6</f>
        <v>4.7521826512918421</v>
      </c>
      <c r="F884" s="172">
        <f ca="1">'Data (DefiLlama)'!$H$10*100+_xlfn.NORM.S.INV(RAND())*'Data (DefiLlama)'!$K$10*$C$6</f>
        <v>3.8420167292280967</v>
      </c>
      <c r="G884" s="172">
        <f ca="1">'Data (DefiLlama)'!$H$11*100+_xlfn.NORM.S.INV(RAND())*'Data (DefiLlama)'!$K$11*$C$6</f>
        <v>-0.17962921778382682</v>
      </c>
      <c r="H884" s="172">
        <f ca="1">'Data (DefiLlama)'!$H$12*100+_xlfn.NORM.S.INV(RAND())*'Data (DefiLlama)'!$K$12*$C$6</f>
        <v>3.9872129611239773</v>
      </c>
      <c r="I884" s="175">
        <f ca="1">'Data (DefiLlama)'!$H$13*100+_xlfn.NORM.S.INV(RAND())*'Data (DefiLlama)'!$K$13*$C$6</f>
        <v>6.2378269700640123</v>
      </c>
      <c r="J884" s="172">
        <f ca="1">C884*'Allocation - Base'!$H$6+D884*'Allocation - Base'!$H$7+E884*'Allocation - Base'!$H$8+F884*'Allocation - Base'!$H$9+G884*'Allocation - Base'!$H$10+H884*'Allocation - Base'!$H$11+I884*'Allocation - Base'!$H$12</f>
        <v>4.4327098160355485</v>
      </c>
      <c r="K884" s="172">
        <f t="shared" ca="1" si="40"/>
        <v>0</v>
      </c>
      <c r="L884" s="172">
        <f t="shared" ca="1" si="41"/>
        <v>4.3327098160355488</v>
      </c>
      <c r="M884" s="172">
        <f t="shared" ca="1" si="42"/>
        <v>4.3327098160355488</v>
      </c>
      <c r="N884" s="172"/>
    </row>
    <row r="885" spans="2:14" x14ac:dyDescent="0.25">
      <c r="B885" s="164">
        <v>853</v>
      </c>
      <c r="C885" s="172">
        <f ca="1">'Data (DefiLlama)'!$H$7*100+_xlfn.NORM.S.INV(RAND())*'Data (DefiLlama)'!$K$7*$C$6</f>
        <v>4.3238783849533986</v>
      </c>
      <c r="D885" s="172">
        <f ca="1">'Data (DefiLlama)'!$H$8*100+_xlfn.NORM.S.INV(RAND())*'Data (DefiLlama)'!$K$8*$C$6</f>
        <v>4.2084222930122692</v>
      </c>
      <c r="E885" s="172">
        <f ca="1">'Data (DefiLlama)'!$H$9*100+_xlfn.NORM.S.INV(RAND())*'Data (DefiLlama)'!$K$9*$C$6</f>
        <v>5.3501224329652661</v>
      </c>
      <c r="F885" s="172">
        <f ca="1">'Data (DefiLlama)'!$H$10*100+_xlfn.NORM.S.INV(RAND())*'Data (DefiLlama)'!$K$10*$C$6</f>
        <v>3.482426891971341</v>
      </c>
      <c r="G885" s="172">
        <f ca="1">'Data (DefiLlama)'!$H$11*100+_xlfn.NORM.S.INV(RAND())*'Data (DefiLlama)'!$K$11*$C$6</f>
        <v>0.6562837852895268</v>
      </c>
      <c r="H885" s="172">
        <f ca="1">'Data (DefiLlama)'!$H$12*100+_xlfn.NORM.S.INV(RAND())*'Data (DefiLlama)'!$K$12*$C$6</f>
        <v>4.422016300352384</v>
      </c>
      <c r="I885" s="175">
        <f ca="1">'Data (DefiLlama)'!$H$13*100+_xlfn.NORM.S.INV(RAND())*'Data (DefiLlama)'!$K$13*$C$6</f>
        <v>4.5378583970781996</v>
      </c>
      <c r="J885" s="172">
        <f ca="1">C885*'Allocation - Base'!$H$6+D885*'Allocation - Base'!$H$7+E885*'Allocation - Base'!$H$8+F885*'Allocation - Base'!$H$9+G885*'Allocation - Base'!$H$10+H885*'Allocation - Base'!$H$11+I885*'Allocation - Base'!$H$12</f>
        <v>4.3829163312977375</v>
      </c>
      <c r="K885" s="172">
        <f t="shared" ca="1" si="40"/>
        <v>0</v>
      </c>
      <c r="L885" s="172">
        <f t="shared" ca="1" si="41"/>
        <v>4.2829163312977379</v>
      </c>
      <c r="M885" s="172">
        <f t="shared" ca="1" si="42"/>
        <v>4.2829163312977379</v>
      </c>
      <c r="N885" s="172"/>
    </row>
    <row r="886" spans="2:14" x14ac:dyDescent="0.25">
      <c r="B886" s="164">
        <v>854</v>
      </c>
      <c r="C886" s="172">
        <f ca="1">'Data (DefiLlama)'!$H$7*100+_xlfn.NORM.S.INV(RAND())*'Data (DefiLlama)'!$K$7*$C$6</f>
        <v>4.2681742804792506</v>
      </c>
      <c r="D886" s="172">
        <f ca="1">'Data (DefiLlama)'!$H$8*100+_xlfn.NORM.S.INV(RAND())*'Data (DefiLlama)'!$K$8*$C$6</f>
        <v>5.2468857978858434</v>
      </c>
      <c r="E886" s="172">
        <f ca="1">'Data (DefiLlama)'!$H$9*100+_xlfn.NORM.S.INV(RAND())*'Data (DefiLlama)'!$K$9*$C$6</f>
        <v>4.1757882227295493</v>
      </c>
      <c r="F886" s="172">
        <f ca="1">'Data (DefiLlama)'!$H$10*100+_xlfn.NORM.S.INV(RAND())*'Data (DefiLlama)'!$K$10*$C$6</f>
        <v>3.168280303587804</v>
      </c>
      <c r="G886" s="172">
        <f ca="1">'Data (DefiLlama)'!$H$11*100+_xlfn.NORM.S.INV(RAND())*'Data (DefiLlama)'!$K$11*$C$6</f>
        <v>0.37944881963243521</v>
      </c>
      <c r="H886" s="172">
        <f ca="1">'Data (DefiLlama)'!$H$12*100+_xlfn.NORM.S.INV(RAND())*'Data (DefiLlama)'!$K$12*$C$6</f>
        <v>3.5878791364859683</v>
      </c>
      <c r="I886" s="175">
        <f ca="1">'Data (DefiLlama)'!$H$13*100+_xlfn.NORM.S.INV(RAND())*'Data (DefiLlama)'!$K$13*$C$6</f>
        <v>5.673633018283903</v>
      </c>
      <c r="J886" s="172">
        <f ca="1">C886*'Allocation - Base'!$H$6+D886*'Allocation - Base'!$H$7+E886*'Allocation - Base'!$H$8+F886*'Allocation - Base'!$H$9+G886*'Allocation - Base'!$H$10+H886*'Allocation - Base'!$H$11+I886*'Allocation - Base'!$H$12</f>
        <v>4.1932751007521398</v>
      </c>
      <c r="K886" s="172">
        <f t="shared" ca="1" si="40"/>
        <v>0</v>
      </c>
      <c r="L886" s="172">
        <f t="shared" ca="1" si="41"/>
        <v>4.0932751007521402</v>
      </c>
      <c r="M886" s="172">
        <f t="shared" ca="1" si="42"/>
        <v>4.0932751007521402</v>
      </c>
      <c r="N886" s="172"/>
    </row>
    <row r="887" spans="2:14" x14ac:dyDescent="0.25">
      <c r="B887" s="164">
        <v>855</v>
      </c>
      <c r="C887" s="172">
        <f ca="1">'Data (DefiLlama)'!$H$7*100+_xlfn.NORM.S.INV(RAND())*'Data (DefiLlama)'!$K$7*$C$6</f>
        <v>4.2107694117174121</v>
      </c>
      <c r="D887" s="172">
        <f ca="1">'Data (DefiLlama)'!$H$8*100+_xlfn.NORM.S.INV(RAND())*'Data (DefiLlama)'!$K$8*$C$6</f>
        <v>4.8987874438836911</v>
      </c>
      <c r="E887" s="172">
        <f ca="1">'Data (DefiLlama)'!$H$9*100+_xlfn.NORM.S.INV(RAND())*'Data (DefiLlama)'!$K$9*$C$6</f>
        <v>4.4285539225310435</v>
      </c>
      <c r="F887" s="172">
        <f ca="1">'Data (DefiLlama)'!$H$10*100+_xlfn.NORM.S.INV(RAND())*'Data (DefiLlama)'!$K$10*$C$6</f>
        <v>3.4328264218528162</v>
      </c>
      <c r="G887" s="172">
        <f ca="1">'Data (DefiLlama)'!$H$11*100+_xlfn.NORM.S.INV(RAND())*'Data (DefiLlama)'!$K$11*$C$6</f>
        <v>3.065455870203148E-2</v>
      </c>
      <c r="H887" s="172">
        <f ca="1">'Data (DefiLlama)'!$H$12*100+_xlfn.NORM.S.INV(RAND())*'Data (DefiLlama)'!$K$12*$C$6</f>
        <v>2.9626988485316703</v>
      </c>
      <c r="I887" s="175">
        <f ca="1">'Data (DefiLlama)'!$H$13*100+_xlfn.NORM.S.INV(RAND())*'Data (DefiLlama)'!$K$13*$C$6</f>
        <v>7.3121329152713859</v>
      </c>
      <c r="J887" s="172">
        <f ca="1">C887*'Allocation - Base'!$H$6+D887*'Allocation - Base'!$H$7+E887*'Allocation - Base'!$H$8+F887*'Allocation - Base'!$H$9+G887*'Allocation - Base'!$H$10+H887*'Allocation - Base'!$H$11+I887*'Allocation - Base'!$H$12</f>
        <v>4.0410037203337597</v>
      </c>
      <c r="K887" s="172">
        <f t="shared" ca="1" si="40"/>
        <v>1.4877751131153516</v>
      </c>
      <c r="L887" s="172">
        <f t="shared" ca="1" si="41"/>
        <v>2.4532286072184082</v>
      </c>
      <c r="M887" s="172">
        <f t="shared" ca="1" si="42"/>
        <v>3.9410037203337596</v>
      </c>
      <c r="N887" s="172"/>
    </row>
    <row r="888" spans="2:14" x14ac:dyDescent="0.25">
      <c r="B888" s="164">
        <v>856</v>
      </c>
      <c r="C888" s="172">
        <f ca="1">'Data (DefiLlama)'!$H$7*100+_xlfn.NORM.S.INV(RAND())*'Data (DefiLlama)'!$K$7*$C$6</f>
        <v>4.0266832829198664</v>
      </c>
      <c r="D888" s="172">
        <f ca="1">'Data (DefiLlama)'!$H$8*100+_xlfn.NORM.S.INV(RAND())*'Data (DefiLlama)'!$K$8*$C$6</f>
        <v>5.6798227808125743</v>
      </c>
      <c r="E888" s="172">
        <f ca="1">'Data (DefiLlama)'!$H$9*100+_xlfn.NORM.S.INV(RAND())*'Data (DefiLlama)'!$K$9*$C$6</f>
        <v>3.9278953187002625</v>
      </c>
      <c r="F888" s="172">
        <f ca="1">'Data (DefiLlama)'!$H$10*100+_xlfn.NORM.S.INV(RAND())*'Data (DefiLlama)'!$K$10*$C$6</f>
        <v>4.5610897459074389</v>
      </c>
      <c r="G888" s="172">
        <f ca="1">'Data (DefiLlama)'!$H$11*100+_xlfn.NORM.S.INV(RAND())*'Data (DefiLlama)'!$K$11*$C$6</f>
        <v>0.59416019520097463</v>
      </c>
      <c r="H888" s="172">
        <f ca="1">'Data (DefiLlama)'!$H$12*100+_xlfn.NORM.S.INV(RAND())*'Data (DefiLlama)'!$K$12*$C$6</f>
        <v>4.5700341215773941</v>
      </c>
      <c r="I888" s="175">
        <f ca="1">'Data (DefiLlama)'!$H$13*100+_xlfn.NORM.S.INV(RAND())*'Data (DefiLlama)'!$K$13*$C$6</f>
        <v>5.8723904210870774</v>
      </c>
      <c r="J888" s="172">
        <f ca="1">C888*'Allocation - Base'!$H$6+D888*'Allocation - Base'!$H$7+E888*'Allocation - Base'!$H$8+F888*'Allocation - Base'!$H$9+G888*'Allocation - Base'!$H$10+H888*'Allocation - Base'!$H$11+I888*'Allocation - Base'!$H$12</f>
        <v>4.3251476377508267</v>
      </c>
      <c r="K888" s="172">
        <f t="shared" ca="1" si="40"/>
        <v>0</v>
      </c>
      <c r="L888" s="172">
        <f t="shared" ca="1" si="41"/>
        <v>4.225147637750827</v>
      </c>
      <c r="M888" s="172">
        <f t="shared" ca="1" si="42"/>
        <v>4.225147637750827</v>
      </c>
      <c r="N888" s="172"/>
    </row>
    <row r="889" spans="2:14" x14ac:dyDescent="0.25">
      <c r="B889" s="164">
        <v>857</v>
      </c>
      <c r="C889" s="172">
        <f ca="1">'Data (DefiLlama)'!$H$7*100+_xlfn.NORM.S.INV(RAND())*'Data (DefiLlama)'!$K$7*$C$6</f>
        <v>4.2902485025454755</v>
      </c>
      <c r="D889" s="172">
        <f ca="1">'Data (DefiLlama)'!$H$8*100+_xlfn.NORM.S.INV(RAND())*'Data (DefiLlama)'!$K$8*$C$6</f>
        <v>6.179451731322783</v>
      </c>
      <c r="E889" s="172">
        <f ca="1">'Data (DefiLlama)'!$H$9*100+_xlfn.NORM.S.INV(RAND())*'Data (DefiLlama)'!$K$9*$C$6</f>
        <v>3.8018935267530809</v>
      </c>
      <c r="F889" s="172">
        <f ca="1">'Data (DefiLlama)'!$H$10*100+_xlfn.NORM.S.INV(RAND())*'Data (DefiLlama)'!$K$10*$C$6</f>
        <v>3.9888696907941914</v>
      </c>
      <c r="G889" s="172">
        <f ca="1">'Data (DefiLlama)'!$H$11*100+_xlfn.NORM.S.INV(RAND())*'Data (DefiLlama)'!$K$11*$C$6</f>
        <v>9.9655280794774301E-2</v>
      </c>
      <c r="H889" s="172">
        <f ca="1">'Data (DefiLlama)'!$H$12*100+_xlfn.NORM.S.INV(RAND())*'Data (DefiLlama)'!$K$12*$C$6</f>
        <v>4.6155300401903094</v>
      </c>
      <c r="I889" s="175">
        <f ca="1">'Data (DefiLlama)'!$H$13*100+_xlfn.NORM.S.INV(RAND())*'Data (DefiLlama)'!$K$13*$C$6</f>
        <v>6.324909867000394</v>
      </c>
      <c r="J889" s="172">
        <f ca="1">C889*'Allocation - Base'!$H$6+D889*'Allocation - Base'!$H$7+E889*'Allocation - Base'!$H$8+F889*'Allocation - Base'!$H$9+G889*'Allocation - Base'!$H$10+H889*'Allocation - Base'!$H$11+I889*'Allocation - Base'!$H$12</f>
        <v>4.4797231353508939</v>
      </c>
      <c r="K889" s="172">
        <f t="shared" ca="1" si="40"/>
        <v>0</v>
      </c>
      <c r="L889" s="172">
        <f t="shared" ca="1" si="41"/>
        <v>4.3797231353508943</v>
      </c>
      <c r="M889" s="172">
        <f t="shared" ca="1" si="42"/>
        <v>4.3797231353508943</v>
      </c>
      <c r="N889" s="172"/>
    </row>
    <row r="890" spans="2:14" x14ac:dyDescent="0.25">
      <c r="B890" s="164">
        <v>858</v>
      </c>
      <c r="C890" s="172">
        <f ca="1">'Data (DefiLlama)'!$H$7*100+_xlfn.NORM.S.INV(RAND())*'Data (DefiLlama)'!$K$7*$C$6</f>
        <v>4.2174330878507913</v>
      </c>
      <c r="D890" s="172">
        <f ca="1">'Data (DefiLlama)'!$H$8*100+_xlfn.NORM.S.INV(RAND())*'Data (DefiLlama)'!$K$8*$C$6</f>
        <v>5.2001338291102117</v>
      </c>
      <c r="E890" s="172">
        <f ca="1">'Data (DefiLlama)'!$H$9*100+_xlfn.NORM.S.INV(RAND())*'Data (DefiLlama)'!$K$9*$C$6</f>
        <v>4.2665448039961982</v>
      </c>
      <c r="F890" s="172">
        <f ca="1">'Data (DefiLlama)'!$H$10*100+_xlfn.NORM.S.INV(RAND())*'Data (DefiLlama)'!$K$10*$C$6</f>
        <v>3.6652913122711528</v>
      </c>
      <c r="G890" s="172">
        <f ca="1">'Data (DefiLlama)'!$H$11*100+_xlfn.NORM.S.INV(RAND())*'Data (DefiLlama)'!$K$11*$C$6</f>
        <v>-1.9632887898215052E-3</v>
      </c>
      <c r="H890" s="172">
        <f ca="1">'Data (DefiLlama)'!$H$12*100+_xlfn.NORM.S.INV(RAND())*'Data (DefiLlama)'!$K$12*$C$6</f>
        <v>3.9972368684463127</v>
      </c>
      <c r="I890" s="175">
        <f ca="1">'Data (DefiLlama)'!$H$13*100+_xlfn.NORM.S.INV(RAND())*'Data (DefiLlama)'!$K$13*$C$6</f>
        <v>4.7795373938764607</v>
      </c>
      <c r="J890" s="172">
        <f ca="1">C890*'Allocation - Base'!$H$6+D890*'Allocation - Base'!$H$7+E890*'Allocation - Base'!$H$8+F890*'Allocation - Base'!$H$9+G890*'Allocation - Base'!$H$10+H890*'Allocation - Base'!$H$11+I890*'Allocation - Base'!$H$12</f>
        <v>4.2313869504592949</v>
      </c>
      <c r="K890" s="172">
        <f t="shared" ca="1" si="40"/>
        <v>0</v>
      </c>
      <c r="L890" s="172">
        <f t="shared" ca="1" si="41"/>
        <v>4.1313869504592953</v>
      </c>
      <c r="M890" s="172">
        <f t="shared" ca="1" si="42"/>
        <v>4.1313869504592953</v>
      </c>
      <c r="N890" s="172"/>
    </row>
    <row r="891" spans="2:14" x14ac:dyDescent="0.25">
      <c r="B891" s="164">
        <v>859</v>
      </c>
      <c r="C891" s="172">
        <f ca="1">'Data (DefiLlama)'!$H$7*100+_xlfn.NORM.S.INV(RAND())*'Data (DefiLlama)'!$K$7*$C$6</f>
        <v>4.0089885044940559</v>
      </c>
      <c r="D891" s="172">
        <f ca="1">'Data (DefiLlama)'!$H$8*100+_xlfn.NORM.S.INV(RAND())*'Data (DefiLlama)'!$K$8*$C$6</f>
        <v>5.739059574465073</v>
      </c>
      <c r="E891" s="172">
        <f ca="1">'Data (DefiLlama)'!$H$9*100+_xlfn.NORM.S.INV(RAND())*'Data (DefiLlama)'!$K$9*$C$6</f>
        <v>3.3660676843147441</v>
      </c>
      <c r="F891" s="172">
        <f ca="1">'Data (DefiLlama)'!$H$10*100+_xlfn.NORM.S.INV(RAND())*'Data (DefiLlama)'!$K$10*$C$6</f>
        <v>2.981565351054773</v>
      </c>
      <c r="G891" s="172">
        <f ca="1">'Data (DefiLlama)'!$H$11*100+_xlfn.NORM.S.INV(RAND())*'Data (DefiLlama)'!$K$11*$C$6</f>
        <v>-0.12291101321526342</v>
      </c>
      <c r="H891" s="172">
        <f ca="1">'Data (DefiLlama)'!$H$12*100+_xlfn.NORM.S.INV(RAND())*'Data (DefiLlama)'!$K$12*$C$6</f>
        <v>4.807809357075139</v>
      </c>
      <c r="I891" s="175">
        <f ca="1">'Data (DefiLlama)'!$H$13*100+_xlfn.NORM.S.INV(RAND())*'Data (DefiLlama)'!$K$13*$C$6</f>
        <v>5.2397895242612265</v>
      </c>
      <c r="J891" s="172">
        <f ca="1">C891*'Allocation - Base'!$H$6+D891*'Allocation - Base'!$H$7+E891*'Allocation - Base'!$H$8+F891*'Allocation - Base'!$H$9+G891*'Allocation - Base'!$H$10+H891*'Allocation - Base'!$H$11+I891*'Allocation - Base'!$H$12</f>
        <v>4.1940042189436788</v>
      </c>
      <c r="K891" s="172">
        <f t="shared" ca="1" si="40"/>
        <v>0</v>
      </c>
      <c r="L891" s="172">
        <f t="shared" ca="1" si="41"/>
        <v>4.0940042189436792</v>
      </c>
      <c r="M891" s="172">
        <f t="shared" ca="1" si="42"/>
        <v>4.0940042189436792</v>
      </c>
      <c r="N891" s="172"/>
    </row>
    <row r="892" spans="2:14" x14ac:dyDescent="0.25">
      <c r="B892" s="164">
        <v>860</v>
      </c>
      <c r="C892" s="172">
        <f ca="1">'Data (DefiLlama)'!$H$7*100+_xlfn.NORM.S.INV(RAND())*'Data (DefiLlama)'!$K$7*$C$6</f>
        <v>4.2074090749279556</v>
      </c>
      <c r="D892" s="172">
        <f ca="1">'Data (DefiLlama)'!$H$8*100+_xlfn.NORM.S.INV(RAND())*'Data (DefiLlama)'!$K$8*$C$6</f>
        <v>5.68743672316175</v>
      </c>
      <c r="E892" s="172">
        <f ca="1">'Data (DefiLlama)'!$H$9*100+_xlfn.NORM.S.INV(RAND())*'Data (DefiLlama)'!$K$9*$C$6</f>
        <v>3.5003957175181837</v>
      </c>
      <c r="F892" s="172">
        <f ca="1">'Data (DefiLlama)'!$H$10*100+_xlfn.NORM.S.INV(RAND())*'Data (DefiLlama)'!$K$10*$C$6</f>
        <v>2.999871641216393</v>
      </c>
      <c r="G892" s="172">
        <f ca="1">'Data (DefiLlama)'!$H$11*100+_xlfn.NORM.S.INV(RAND())*'Data (DefiLlama)'!$K$11*$C$6</f>
        <v>0.46324037258478512</v>
      </c>
      <c r="H892" s="172">
        <f ca="1">'Data (DefiLlama)'!$H$12*100+_xlfn.NORM.S.INV(RAND())*'Data (DefiLlama)'!$K$12*$C$6</f>
        <v>6.130773660973122</v>
      </c>
      <c r="I892" s="175">
        <f ca="1">'Data (DefiLlama)'!$H$13*100+_xlfn.NORM.S.INV(RAND())*'Data (DefiLlama)'!$K$13*$C$6</f>
        <v>6.8644134033823416</v>
      </c>
      <c r="J892" s="172">
        <f ca="1">C892*'Allocation - Base'!$H$6+D892*'Allocation - Base'!$H$7+E892*'Allocation - Base'!$H$8+F892*'Allocation - Base'!$H$9+G892*'Allocation - Base'!$H$10+H892*'Allocation - Base'!$H$11+I892*'Allocation - Base'!$H$12</f>
        <v>4.5019589004235776</v>
      </c>
      <c r="K892" s="172">
        <f t="shared" ca="1" si="40"/>
        <v>0</v>
      </c>
      <c r="L892" s="172">
        <f t="shared" ca="1" si="41"/>
        <v>4.401958900423578</v>
      </c>
      <c r="M892" s="172">
        <f t="shared" ca="1" si="42"/>
        <v>4.401958900423578</v>
      </c>
      <c r="N892" s="172"/>
    </row>
    <row r="893" spans="2:14" x14ac:dyDescent="0.25">
      <c r="B893" s="164">
        <v>861</v>
      </c>
      <c r="C893" s="172">
        <f ca="1">'Data (DefiLlama)'!$H$7*100+_xlfn.NORM.S.INV(RAND())*'Data (DefiLlama)'!$K$7*$C$6</f>
        <v>4.3186494257502277</v>
      </c>
      <c r="D893" s="172">
        <f ca="1">'Data (DefiLlama)'!$H$8*100+_xlfn.NORM.S.INV(RAND())*'Data (DefiLlama)'!$K$8*$C$6</f>
        <v>6.0557370903603918</v>
      </c>
      <c r="E893" s="172">
        <f ca="1">'Data (DefiLlama)'!$H$9*100+_xlfn.NORM.S.INV(RAND())*'Data (DefiLlama)'!$K$9*$C$6</f>
        <v>4.4776917801031599</v>
      </c>
      <c r="F893" s="172">
        <f ca="1">'Data (DefiLlama)'!$H$10*100+_xlfn.NORM.S.INV(RAND())*'Data (DefiLlama)'!$K$10*$C$6</f>
        <v>3.6716664969925312</v>
      </c>
      <c r="G893" s="172">
        <f ca="1">'Data (DefiLlama)'!$H$11*100+_xlfn.NORM.S.INV(RAND())*'Data (DefiLlama)'!$K$11*$C$6</f>
        <v>0.27046632779130231</v>
      </c>
      <c r="H893" s="172">
        <f ca="1">'Data (DefiLlama)'!$H$12*100+_xlfn.NORM.S.INV(RAND())*'Data (DefiLlama)'!$K$12*$C$6</f>
        <v>4.9594301686480522</v>
      </c>
      <c r="I893" s="175">
        <f ca="1">'Data (DefiLlama)'!$H$13*100+_xlfn.NORM.S.INV(RAND())*'Data (DefiLlama)'!$K$13*$C$6</f>
        <v>5.6582616276365183</v>
      </c>
      <c r="J893" s="172">
        <f ca="1">C893*'Allocation - Base'!$H$6+D893*'Allocation - Base'!$H$7+E893*'Allocation - Base'!$H$8+F893*'Allocation - Base'!$H$9+G893*'Allocation - Base'!$H$10+H893*'Allocation - Base'!$H$11+I893*'Allocation - Base'!$H$12</f>
        <v>4.6863898870277296</v>
      </c>
      <c r="K893" s="172">
        <f t="shared" ca="1" si="40"/>
        <v>0</v>
      </c>
      <c r="L893" s="172">
        <f t="shared" ca="1" si="41"/>
        <v>4.58638988702773</v>
      </c>
      <c r="M893" s="172">
        <f t="shared" ca="1" si="42"/>
        <v>4.58638988702773</v>
      </c>
      <c r="N893" s="172"/>
    </row>
    <row r="894" spans="2:14" x14ac:dyDescent="0.25">
      <c r="B894" s="164">
        <v>862</v>
      </c>
      <c r="C894" s="172">
        <f ca="1">'Data (DefiLlama)'!$H$7*100+_xlfn.NORM.S.INV(RAND())*'Data (DefiLlama)'!$K$7*$C$6</f>
        <v>4.3886566476335771</v>
      </c>
      <c r="D894" s="172">
        <f ca="1">'Data (DefiLlama)'!$H$8*100+_xlfn.NORM.S.INV(RAND())*'Data (DefiLlama)'!$K$8*$C$6</f>
        <v>5.6927935921348638</v>
      </c>
      <c r="E894" s="172">
        <f ca="1">'Data (DefiLlama)'!$H$9*100+_xlfn.NORM.S.INV(RAND())*'Data (DefiLlama)'!$K$9*$C$6</f>
        <v>4.775563191935384</v>
      </c>
      <c r="F894" s="172">
        <f ca="1">'Data (DefiLlama)'!$H$10*100+_xlfn.NORM.S.INV(RAND())*'Data (DefiLlama)'!$K$10*$C$6</f>
        <v>3.6247607315739767</v>
      </c>
      <c r="G894" s="172">
        <f ca="1">'Data (DefiLlama)'!$H$11*100+_xlfn.NORM.S.INV(RAND())*'Data (DefiLlama)'!$K$11*$C$6</f>
        <v>0.12140337044945605</v>
      </c>
      <c r="H894" s="172">
        <f ca="1">'Data (DefiLlama)'!$H$12*100+_xlfn.NORM.S.INV(RAND())*'Data (DefiLlama)'!$K$12*$C$6</f>
        <v>5.7583470245758228</v>
      </c>
      <c r="I894" s="175">
        <f ca="1">'Data (DefiLlama)'!$H$13*100+_xlfn.NORM.S.INV(RAND())*'Data (DefiLlama)'!$K$13*$C$6</f>
        <v>5.4787554316362526</v>
      </c>
      <c r="J894" s="172">
        <f ca="1">C894*'Allocation - Base'!$H$6+D894*'Allocation - Base'!$H$7+E894*'Allocation - Base'!$H$8+F894*'Allocation - Base'!$H$9+G894*'Allocation - Base'!$H$10+H894*'Allocation - Base'!$H$11+I894*'Allocation - Base'!$H$12</f>
        <v>4.8035084125164813</v>
      </c>
      <c r="K894" s="172">
        <f t="shared" ca="1" si="40"/>
        <v>0</v>
      </c>
      <c r="L894" s="172">
        <f t="shared" ca="1" si="41"/>
        <v>4.7035084125164817</v>
      </c>
      <c r="M894" s="172">
        <f t="shared" ca="1" si="42"/>
        <v>4.7035084125164817</v>
      </c>
      <c r="N894" s="172"/>
    </row>
    <row r="895" spans="2:14" x14ac:dyDescent="0.25">
      <c r="B895" s="164">
        <v>863</v>
      </c>
      <c r="C895" s="172">
        <f ca="1">'Data (DefiLlama)'!$H$7*100+_xlfn.NORM.S.INV(RAND())*'Data (DefiLlama)'!$K$7*$C$6</f>
        <v>4.3291304924197789</v>
      </c>
      <c r="D895" s="172">
        <f ca="1">'Data (DefiLlama)'!$H$8*100+_xlfn.NORM.S.INV(RAND())*'Data (DefiLlama)'!$K$8*$C$6</f>
        <v>4.8299258428821554</v>
      </c>
      <c r="E895" s="172">
        <f ca="1">'Data (DefiLlama)'!$H$9*100+_xlfn.NORM.S.INV(RAND())*'Data (DefiLlama)'!$K$9*$C$6</f>
        <v>4.6428101215038904</v>
      </c>
      <c r="F895" s="172">
        <f ca="1">'Data (DefiLlama)'!$H$10*100+_xlfn.NORM.S.INV(RAND())*'Data (DefiLlama)'!$K$10*$C$6</f>
        <v>3.3069387109266106</v>
      </c>
      <c r="G895" s="172">
        <f ca="1">'Data (DefiLlama)'!$H$11*100+_xlfn.NORM.S.INV(RAND())*'Data (DefiLlama)'!$K$11*$C$6</f>
        <v>0.12220844151654005</v>
      </c>
      <c r="H895" s="172">
        <f ca="1">'Data (DefiLlama)'!$H$12*100+_xlfn.NORM.S.INV(RAND())*'Data (DefiLlama)'!$K$12*$C$6</f>
        <v>4.2064022666374283</v>
      </c>
      <c r="I895" s="175">
        <f ca="1">'Data (DefiLlama)'!$H$13*100+_xlfn.NORM.S.INV(RAND())*'Data (DefiLlama)'!$K$13*$C$6</f>
        <v>5.3751320561166489</v>
      </c>
      <c r="J895" s="172">
        <f ca="1">C895*'Allocation - Base'!$H$6+D895*'Allocation - Base'!$H$7+E895*'Allocation - Base'!$H$8+F895*'Allocation - Base'!$H$9+G895*'Allocation - Base'!$H$10+H895*'Allocation - Base'!$H$11+I895*'Allocation - Base'!$H$12</f>
        <v>4.3039939008938859</v>
      </c>
      <c r="K895" s="172">
        <f t="shared" ca="1" si="40"/>
        <v>0</v>
      </c>
      <c r="L895" s="172">
        <f t="shared" ca="1" si="41"/>
        <v>4.2039939008938862</v>
      </c>
      <c r="M895" s="172">
        <f t="shared" ca="1" si="42"/>
        <v>4.2039939008938862</v>
      </c>
      <c r="N895" s="172"/>
    </row>
    <row r="896" spans="2:14" x14ac:dyDescent="0.25">
      <c r="B896" s="164">
        <v>864</v>
      </c>
      <c r="C896" s="172">
        <f ca="1">'Data (DefiLlama)'!$H$7*100+_xlfn.NORM.S.INV(RAND())*'Data (DefiLlama)'!$K$7*$C$6</f>
        <v>4.1341636878034729</v>
      </c>
      <c r="D896" s="172">
        <f ca="1">'Data (DefiLlama)'!$H$8*100+_xlfn.NORM.S.INV(RAND())*'Data (DefiLlama)'!$K$8*$C$6</f>
        <v>5.7599774691805026</v>
      </c>
      <c r="E896" s="172">
        <f ca="1">'Data (DefiLlama)'!$H$9*100+_xlfn.NORM.S.INV(RAND())*'Data (DefiLlama)'!$K$9*$C$6</f>
        <v>3.8130185963568426</v>
      </c>
      <c r="F896" s="172">
        <f ca="1">'Data (DefiLlama)'!$H$10*100+_xlfn.NORM.S.INV(RAND())*'Data (DefiLlama)'!$K$10*$C$6</f>
        <v>3.1858247732338953</v>
      </c>
      <c r="G896" s="172">
        <f ca="1">'Data (DefiLlama)'!$H$11*100+_xlfn.NORM.S.INV(RAND())*'Data (DefiLlama)'!$K$11*$C$6</f>
        <v>0.17642975903439079</v>
      </c>
      <c r="H896" s="172">
        <f ca="1">'Data (DefiLlama)'!$H$12*100+_xlfn.NORM.S.INV(RAND())*'Data (DefiLlama)'!$K$12*$C$6</f>
        <v>5.4169747908559911</v>
      </c>
      <c r="I896" s="175">
        <f ca="1">'Data (DefiLlama)'!$H$13*100+_xlfn.NORM.S.INV(RAND())*'Data (DefiLlama)'!$K$13*$C$6</f>
        <v>3.5361308850642041</v>
      </c>
      <c r="J896" s="172">
        <f ca="1">C896*'Allocation - Base'!$H$6+D896*'Allocation - Base'!$H$7+E896*'Allocation - Base'!$H$8+F896*'Allocation - Base'!$H$9+G896*'Allocation - Base'!$H$10+H896*'Allocation - Base'!$H$11+I896*'Allocation - Base'!$H$12</f>
        <v>4.4548658293054961</v>
      </c>
      <c r="K896" s="172">
        <f t="shared" ca="1" si="40"/>
        <v>0</v>
      </c>
      <c r="L896" s="172">
        <f t="shared" ca="1" si="41"/>
        <v>4.3548658293054965</v>
      </c>
      <c r="M896" s="172">
        <f t="shared" ca="1" si="42"/>
        <v>4.3548658293054965</v>
      </c>
      <c r="N896" s="172"/>
    </row>
    <row r="897" spans="2:14" x14ac:dyDescent="0.25">
      <c r="B897" s="164">
        <v>865</v>
      </c>
      <c r="C897" s="172">
        <f ca="1">'Data (DefiLlama)'!$H$7*100+_xlfn.NORM.S.INV(RAND())*'Data (DefiLlama)'!$K$7*$C$6</f>
        <v>4.1624521160978327</v>
      </c>
      <c r="D897" s="172">
        <f ca="1">'Data (DefiLlama)'!$H$8*100+_xlfn.NORM.S.INV(RAND())*'Data (DefiLlama)'!$K$8*$C$6</f>
        <v>4.4856195433981272</v>
      </c>
      <c r="E897" s="172">
        <f ca="1">'Data (DefiLlama)'!$H$9*100+_xlfn.NORM.S.INV(RAND())*'Data (DefiLlama)'!$K$9*$C$6</f>
        <v>4.1982095643750252</v>
      </c>
      <c r="F897" s="172">
        <f ca="1">'Data (DefiLlama)'!$H$10*100+_xlfn.NORM.S.INV(RAND())*'Data (DefiLlama)'!$K$10*$C$6</f>
        <v>3.7286370677315528</v>
      </c>
      <c r="G897" s="172">
        <f ca="1">'Data (DefiLlama)'!$H$11*100+_xlfn.NORM.S.INV(RAND())*'Data (DefiLlama)'!$K$11*$C$6</f>
        <v>-0.16052705544292456</v>
      </c>
      <c r="H897" s="172">
        <f ca="1">'Data (DefiLlama)'!$H$12*100+_xlfn.NORM.S.INV(RAND())*'Data (DefiLlama)'!$K$12*$C$6</f>
        <v>4.8909945147284164</v>
      </c>
      <c r="I897" s="175">
        <f ca="1">'Data (DefiLlama)'!$H$13*100+_xlfn.NORM.S.INV(RAND())*'Data (DefiLlama)'!$K$13*$C$6</f>
        <v>4.7407373643294353</v>
      </c>
      <c r="J897" s="172">
        <f ca="1">C897*'Allocation - Base'!$H$6+D897*'Allocation - Base'!$H$7+E897*'Allocation - Base'!$H$8+F897*'Allocation - Base'!$H$9+G897*'Allocation - Base'!$H$10+H897*'Allocation - Base'!$H$11+I897*'Allocation - Base'!$H$12</f>
        <v>4.1453157362097537</v>
      </c>
      <c r="K897" s="172">
        <f t="shared" ca="1" si="40"/>
        <v>0</v>
      </c>
      <c r="L897" s="172">
        <f t="shared" ca="1" si="41"/>
        <v>4.045315736209754</v>
      </c>
      <c r="M897" s="172">
        <f t="shared" ca="1" si="42"/>
        <v>4.045315736209754</v>
      </c>
      <c r="N897" s="172"/>
    </row>
    <row r="898" spans="2:14" x14ac:dyDescent="0.25">
      <c r="B898" s="164">
        <v>866</v>
      </c>
      <c r="C898" s="172">
        <f ca="1">'Data (DefiLlama)'!$H$7*100+_xlfn.NORM.S.INV(RAND())*'Data (DefiLlama)'!$K$7*$C$6</f>
        <v>4.2397402423340038</v>
      </c>
      <c r="D898" s="172">
        <f ca="1">'Data (DefiLlama)'!$H$8*100+_xlfn.NORM.S.INV(RAND())*'Data (DefiLlama)'!$K$8*$C$6</f>
        <v>4.6079005074022881</v>
      </c>
      <c r="E898" s="172">
        <f ca="1">'Data (DefiLlama)'!$H$9*100+_xlfn.NORM.S.INV(RAND())*'Data (DefiLlama)'!$K$9*$C$6</f>
        <v>4.1159044230061985</v>
      </c>
      <c r="F898" s="172">
        <f ca="1">'Data (DefiLlama)'!$H$10*100+_xlfn.NORM.S.INV(RAND())*'Data (DefiLlama)'!$K$10*$C$6</f>
        <v>2.8553489296198924</v>
      </c>
      <c r="G898" s="172">
        <f ca="1">'Data (DefiLlama)'!$H$11*100+_xlfn.NORM.S.INV(RAND())*'Data (DefiLlama)'!$K$11*$C$6</f>
        <v>0.44792661402313155</v>
      </c>
      <c r="H898" s="172">
        <f ca="1">'Data (DefiLlama)'!$H$12*100+_xlfn.NORM.S.INV(RAND())*'Data (DefiLlama)'!$K$12*$C$6</f>
        <v>5.3764460950523283</v>
      </c>
      <c r="I898" s="175">
        <f ca="1">'Data (DefiLlama)'!$H$13*100+_xlfn.NORM.S.INV(RAND())*'Data (DefiLlama)'!$K$13*$C$6</f>
        <v>4.4019470907806735</v>
      </c>
      <c r="J898" s="172">
        <f ca="1">C898*'Allocation - Base'!$H$6+D898*'Allocation - Base'!$H$7+E898*'Allocation - Base'!$H$8+F898*'Allocation - Base'!$H$9+G898*'Allocation - Base'!$H$10+H898*'Allocation - Base'!$H$11+I898*'Allocation - Base'!$H$12</f>
        <v>4.2817365502613294</v>
      </c>
      <c r="K898" s="172">
        <f t="shared" ca="1" si="40"/>
        <v>0</v>
      </c>
      <c r="L898" s="172">
        <f t="shared" ca="1" si="41"/>
        <v>4.1817365502613297</v>
      </c>
      <c r="M898" s="172">
        <f t="shared" ca="1" si="42"/>
        <v>4.1817365502613297</v>
      </c>
      <c r="N898" s="172"/>
    </row>
    <row r="899" spans="2:14" x14ac:dyDescent="0.25">
      <c r="B899" s="164">
        <v>867</v>
      </c>
      <c r="C899" s="172">
        <f ca="1">'Data (DefiLlama)'!$H$7*100+_xlfn.NORM.S.INV(RAND())*'Data (DefiLlama)'!$K$7*$C$6</f>
        <v>4.5341553265518906</v>
      </c>
      <c r="D899" s="172">
        <f ca="1">'Data (DefiLlama)'!$H$8*100+_xlfn.NORM.S.INV(RAND())*'Data (DefiLlama)'!$K$8*$C$6</f>
        <v>5.9446487698984347</v>
      </c>
      <c r="E899" s="172">
        <f ca="1">'Data (DefiLlama)'!$H$9*100+_xlfn.NORM.S.INV(RAND())*'Data (DefiLlama)'!$K$9*$C$6</f>
        <v>4.7653448549731205</v>
      </c>
      <c r="F899" s="172">
        <f ca="1">'Data (DefiLlama)'!$H$10*100+_xlfn.NORM.S.INV(RAND())*'Data (DefiLlama)'!$K$10*$C$6</f>
        <v>3.8611817153405603</v>
      </c>
      <c r="G899" s="172">
        <f ca="1">'Data (DefiLlama)'!$H$11*100+_xlfn.NORM.S.INV(RAND())*'Data (DefiLlama)'!$K$11*$C$6</f>
        <v>0.32685034952845865</v>
      </c>
      <c r="H899" s="172">
        <f ca="1">'Data (DefiLlama)'!$H$12*100+_xlfn.NORM.S.INV(RAND())*'Data (DefiLlama)'!$K$12*$C$6</f>
        <v>4.9669723220282096</v>
      </c>
      <c r="I899" s="175">
        <f ca="1">'Data (DefiLlama)'!$H$13*100+_xlfn.NORM.S.INV(RAND())*'Data (DefiLlama)'!$K$13*$C$6</f>
        <v>5.6261067571146075</v>
      </c>
      <c r="J899" s="172">
        <f ca="1">C899*'Allocation - Base'!$H$6+D899*'Allocation - Base'!$H$7+E899*'Allocation - Base'!$H$8+F899*'Allocation - Base'!$H$9+G899*'Allocation - Base'!$H$10+H899*'Allocation - Base'!$H$11+I899*'Allocation - Base'!$H$12</f>
        <v>4.7991333699641112</v>
      </c>
      <c r="K899" s="172">
        <f t="shared" ca="1" si="40"/>
        <v>0</v>
      </c>
      <c r="L899" s="172">
        <f t="shared" ca="1" si="41"/>
        <v>4.6991333699641116</v>
      </c>
      <c r="M899" s="172">
        <f t="shared" ca="1" si="42"/>
        <v>4.6991333699641116</v>
      </c>
      <c r="N899" s="172"/>
    </row>
    <row r="900" spans="2:14" x14ac:dyDescent="0.25">
      <c r="B900" s="164">
        <v>868</v>
      </c>
      <c r="C900" s="172">
        <f ca="1">'Data (DefiLlama)'!$H$7*100+_xlfn.NORM.S.INV(RAND())*'Data (DefiLlama)'!$K$7*$C$6</f>
        <v>4.2139336696464529</v>
      </c>
      <c r="D900" s="172">
        <f ca="1">'Data (DefiLlama)'!$H$8*100+_xlfn.NORM.S.INV(RAND())*'Data (DefiLlama)'!$K$8*$C$6</f>
        <v>4.9064763177546755</v>
      </c>
      <c r="E900" s="172">
        <f ca="1">'Data (DefiLlama)'!$H$9*100+_xlfn.NORM.S.INV(RAND())*'Data (DefiLlama)'!$K$9*$C$6</f>
        <v>3.822856342218961</v>
      </c>
      <c r="F900" s="172">
        <f ca="1">'Data (DefiLlama)'!$H$10*100+_xlfn.NORM.S.INV(RAND())*'Data (DefiLlama)'!$K$10*$C$6</f>
        <v>3.3008474369919036</v>
      </c>
      <c r="G900" s="172">
        <f ca="1">'Data (DefiLlama)'!$H$11*100+_xlfn.NORM.S.INV(RAND())*'Data (DefiLlama)'!$K$11*$C$6</f>
        <v>0.33486788802668993</v>
      </c>
      <c r="H900" s="172">
        <f ca="1">'Data (DefiLlama)'!$H$12*100+_xlfn.NORM.S.INV(RAND())*'Data (DefiLlama)'!$K$12*$C$6</f>
        <v>3.9762905018476697</v>
      </c>
      <c r="I900" s="175">
        <f ca="1">'Data (DefiLlama)'!$H$13*100+_xlfn.NORM.S.INV(RAND())*'Data (DefiLlama)'!$K$13*$C$6</f>
        <v>6.0644352202464136</v>
      </c>
      <c r="J900" s="172">
        <f ca="1">C900*'Allocation - Base'!$H$6+D900*'Allocation - Base'!$H$7+E900*'Allocation - Base'!$H$8+F900*'Allocation - Base'!$H$9+G900*'Allocation - Base'!$H$10+H900*'Allocation - Base'!$H$11+I900*'Allocation - Base'!$H$12</f>
        <v>4.0597002355658303</v>
      </c>
      <c r="K900" s="172">
        <f t="shared" ca="1" si="40"/>
        <v>0</v>
      </c>
      <c r="L900" s="172">
        <f t="shared" ca="1" si="41"/>
        <v>3.9597002355658302</v>
      </c>
      <c r="M900" s="172">
        <f t="shared" ca="1" si="42"/>
        <v>3.9597002355658302</v>
      </c>
      <c r="N900" s="172"/>
    </row>
    <row r="901" spans="2:14" x14ac:dyDescent="0.25">
      <c r="B901" s="164">
        <v>869</v>
      </c>
      <c r="C901" s="172">
        <f ca="1">'Data (DefiLlama)'!$H$7*100+_xlfn.NORM.S.INV(RAND())*'Data (DefiLlama)'!$K$7*$C$6</f>
        <v>4.3245638423674713</v>
      </c>
      <c r="D901" s="172">
        <f ca="1">'Data (DefiLlama)'!$H$8*100+_xlfn.NORM.S.INV(RAND())*'Data (DefiLlama)'!$K$8*$C$6</f>
        <v>5.2314627109937621</v>
      </c>
      <c r="E901" s="172">
        <f ca="1">'Data (DefiLlama)'!$H$9*100+_xlfn.NORM.S.INV(RAND())*'Data (DefiLlama)'!$K$9*$C$6</f>
        <v>3.8930438015277651</v>
      </c>
      <c r="F901" s="172">
        <f ca="1">'Data (DefiLlama)'!$H$10*100+_xlfn.NORM.S.INV(RAND())*'Data (DefiLlama)'!$K$10*$C$6</f>
        <v>3.5876705899435613</v>
      </c>
      <c r="G901" s="172">
        <f ca="1">'Data (DefiLlama)'!$H$11*100+_xlfn.NORM.S.INV(RAND())*'Data (DefiLlama)'!$K$11*$C$6</f>
        <v>-0.31524703826301126</v>
      </c>
      <c r="H901" s="172">
        <f ca="1">'Data (DefiLlama)'!$H$12*100+_xlfn.NORM.S.INV(RAND())*'Data (DefiLlama)'!$K$12*$C$6</f>
        <v>3.9711054031519106</v>
      </c>
      <c r="I901" s="175">
        <f ca="1">'Data (DefiLlama)'!$H$13*100+_xlfn.NORM.S.INV(RAND())*'Data (DefiLlama)'!$K$13*$C$6</f>
        <v>6.3815387418054303</v>
      </c>
      <c r="J901" s="172">
        <f ca="1">C901*'Allocation - Base'!$H$6+D901*'Allocation - Base'!$H$7+E901*'Allocation - Base'!$H$8+F901*'Allocation - Base'!$H$9+G901*'Allocation - Base'!$H$10+H901*'Allocation - Base'!$H$11+I901*'Allocation - Base'!$H$12</f>
        <v>4.1583992394002589</v>
      </c>
      <c r="K901" s="172">
        <f t="shared" ca="1" si="40"/>
        <v>0</v>
      </c>
      <c r="L901" s="172">
        <f t="shared" ca="1" si="41"/>
        <v>4.0583992394002593</v>
      </c>
      <c r="M901" s="172">
        <f t="shared" ca="1" si="42"/>
        <v>4.0583992394002593</v>
      </c>
      <c r="N901" s="172"/>
    </row>
    <row r="902" spans="2:14" x14ac:dyDescent="0.25">
      <c r="B902" s="164">
        <v>870</v>
      </c>
      <c r="C902" s="172">
        <f ca="1">'Data (DefiLlama)'!$H$7*100+_xlfn.NORM.S.INV(RAND())*'Data (DefiLlama)'!$K$7*$C$6</f>
        <v>3.9896983924386094</v>
      </c>
      <c r="D902" s="172">
        <f ca="1">'Data (DefiLlama)'!$H$8*100+_xlfn.NORM.S.INV(RAND())*'Data (DefiLlama)'!$K$8*$C$6</f>
        <v>5.4175125620215034</v>
      </c>
      <c r="E902" s="172">
        <f ca="1">'Data (DefiLlama)'!$H$9*100+_xlfn.NORM.S.INV(RAND())*'Data (DefiLlama)'!$K$9*$C$6</f>
        <v>4.1439570512264154</v>
      </c>
      <c r="F902" s="172">
        <f ca="1">'Data (DefiLlama)'!$H$10*100+_xlfn.NORM.S.INV(RAND())*'Data (DefiLlama)'!$K$10*$C$6</f>
        <v>3.3117769848615195</v>
      </c>
      <c r="G902" s="172">
        <f ca="1">'Data (DefiLlama)'!$H$11*100+_xlfn.NORM.S.INV(RAND())*'Data (DefiLlama)'!$K$11*$C$6</f>
        <v>0.36477794917622608</v>
      </c>
      <c r="H902" s="172">
        <f ca="1">'Data (DefiLlama)'!$H$12*100+_xlfn.NORM.S.INV(RAND())*'Data (DefiLlama)'!$K$12*$C$6</f>
        <v>5.0990103648139513</v>
      </c>
      <c r="I902" s="175">
        <f ca="1">'Data (DefiLlama)'!$H$13*100+_xlfn.NORM.S.INV(RAND())*'Data (DefiLlama)'!$K$13*$C$6</f>
        <v>6.7028248547140166</v>
      </c>
      <c r="J902" s="172">
        <f ca="1">C902*'Allocation - Base'!$H$6+D902*'Allocation - Base'!$H$7+E902*'Allocation - Base'!$H$8+F902*'Allocation - Base'!$H$9+G902*'Allocation - Base'!$H$10+H902*'Allocation - Base'!$H$11+I902*'Allocation - Base'!$H$12</f>
        <v>4.3703673732244663</v>
      </c>
      <c r="K902" s="172">
        <f t="shared" ca="1" si="40"/>
        <v>0</v>
      </c>
      <c r="L902" s="172">
        <f t="shared" ca="1" si="41"/>
        <v>4.2703673732244667</v>
      </c>
      <c r="M902" s="172">
        <f t="shared" ca="1" si="42"/>
        <v>4.2703673732244667</v>
      </c>
      <c r="N902" s="172"/>
    </row>
    <row r="903" spans="2:14" x14ac:dyDescent="0.25">
      <c r="B903" s="164">
        <v>871</v>
      </c>
      <c r="C903" s="172">
        <f ca="1">'Data (DefiLlama)'!$H$7*100+_xlfn.NORM.S.INV(RAND())*'Data (DefiLlama)'!$K$7*$C$6</f>
        <v>4.2227384083220239</v>
      </c>
      <c r="D903" s="172">
        <f ca="1">'Data (DefiLlama)'!$H$8*100+_xlfn.NORM.S.INV(RAND())*'Data (DefiLlama)'!$K$8*$C$6</f>
        <v>4.308057292851994</v>
      </c>
      <c r="E903" s="172">
        <f ca="1">'Data (DefiLlama)'!$H$9*100+_xlfn.NORM.S.INV(RAND())*'Data (DefiLlama)'!$K$9*$C$6</f>
        <v>4.4707411180191636</v>
      </c>
      <c r="F903" s="172">
        <f ca="1">'Data (DefiLlama)'!$H$10*100+_xlfn.NORM.S.INV(RAND())*'Data (DefiLlama)'!$K$10*$C$6</f>
        <v>3.3565856362594064</v>
      </c>
      <c r="G903" s="172">
        <f ca="1">'Data (DefiLlama)'!$H$11*100+_xlfn.NORM.S.INV(RAND())*'Data (DefiLlama)'!$K$11*$C$6</f>
        <v>0.29007362256933794</v>
      </c>
      <c r="H903" s="172">
        <f ca="1">'Data (DefiLlama)'!$H$12*100+_xlfn.NORM.S.INV(RAND())*'Data (DefiLlama)'!$K$12*$C$6</f>
        <v>4.6256888554278959</v>
      </c>
      <c r="I903" s="175">
        <f ca="1">'Data (DefiLlama)'!$H$13*100+_xlfn.NORM.S.INV(RAND())*'Data (DefiLlama)'!$K$13*$C$6</f>
        <v>4.7460385653956294</v>
      </c>
      <c r="J903" s="172">
        <f ca="1">C903*'Allocation - Base'!$H$6+D903*'Allocation - Base'!$H$7+E903*'Allocation - Base'!$H$8+F903*'Allocation - Base'!$H$9+G903*'Allocation - Base'!$H$10+H903*'Allocation - Base'!$H$11+I903*'Allocation - Base'!$H$12</f>
        <v>4.1698781346570479</v>
      </c>
      <c r="K903" s="172">
        <f t="shared" ca="1" si="40"/>
        <v>0</v>
      </c>
      <c r="L903" s="172">
        <f t="shared" ca="1" si="41"/>
        <v>4.0698781346570483</v>
      </c>
      <c r="M903" s="172">
        <f t="shared" ca="1" si="42"/>
        <v>4.0698781346570483</v>
      </c>
      <c r="N903" s="172"/>
    </row>
    <row r="904" spans="2:14" x14ac:dyDescent="0.25">
      <c r="B904" s="164">
        <v>872</v>
      </c>
      <c r="C904" s="172">
        <f ca="1">'Data (DefiLlama)'!$H$7*100+_xlfn.NORM.S.INV(RAND())*'Data (DefiLlama)'!$K$7*$C$6</f>
        <v>4.3667407103637119</v>
      </c>
      <c r="D904" s="172">
        <f ca="1">'Data (DefiLlama)'!$H$8*100+_xlfn.NORM.S.INV(RAND())*'Data (DefiLlama)'!$K$8*$C$6</f>
        <v>5.4361819407755751</v>
      </c>
      <c r="E904" s="172">
        <f ca="1">'Data (DefiLlama)'!$H$9*100+_xlfn.NORM.S.INV(RAND())*'Data (DefiLlama)'!$K$9*$C$6</f>
        <v>4.1472866148295271</v>
      </c>
      <c r="F904" s="172">
        <f ca="1">'Data (DefiLlama)'!$H$10*100+_xlfn.NORM.S.INV(RAND())*'Data (DefiLlama)'!$K$10*$C$6</f>
        <v>2.3850322604718937</v>
      </c>
      <c r="G904" s="172">
        <f ca="1">'Data (DefiLlama)'!$H$11*100+_xlfn.NORM.S.INV(RAND())*'Data (DefiLlama)'!$K$11*$C$6</f>
        <v>6.2743427535135579E-2</v>
      </c>
      <c r="H904" s="172">
        <f ca="1">'Data (DefiLlama)'!$H$12*100+_xlfn.NORM.S.INV(RAND())*'Data (DefiLlama)'!$K$12*$C$6</f>
        <v>5.8771890911871738</v>
      </c>
      <c r="I904" s="175">
        <f ca="1">'Data (DefiLlama)'!$H$13*100+_xlfn.NORM.S.INV(RAND())*'Data (DefiLlama)'!$K$13*$C$6</f>
        <v>6.0550736734854169</v>
      </c>
      <c r="J904" s="172">
        <f ca="1">C904*'Allocation - Base'!$H$6+D904*'Allocation - Base'!$H$7+E904*'Allocation - Base'!$H$8+F904*'Allocation - Base'!$H$9+G904*'Allocation - Base'!$H$10+H904*'Allocation - Base'!$H$11+I904*'Allocation - Base'!$H$12</f>
        <v>4.5906048870652221</v>
      </c>
      <c r="K904" s="172">
        <f t="shared" ca="1" si="40"/>
        <v>0</v>
      </c>
      <c r="L904" s="172">
        <f t="shared" ca="1" si="41"/>
        <v>4.4906048870652224</v>
      </c>
      <c r="M904" s="172">
        <f t="shared" ca="1" si="42"/>
        <v>4.4906048870652224</v>
      </c>
      <c r="N904" s="172"/>
    </row>
    <row r="905" spans="2:14" x14ac:dyDescent="0.25">
      <c r="B905" s="164">
        <v>873</v>
      </c>
      <c r="C905" s="172">
        <f ca="1">'Data (DefiLlama)'!$H$7*100+_xlfn.NORM.S.INV(RAND())*'Data (DefiLlama)'!$K$7*$C$6</f>
        <v>3.9598342611582784</v>
      </c>
      <c r="D905" s="172">
        <f ca="1">'Data (DefiLlama)'!$H$8*100+_xlfn.NORM.S.INV(RAND())*'Data (DefiLlama)'!$K$8*$C$6</f>
        <v>4.3398833146121421</v>
      </c>
      <c r="E905" s="172">
        <f ca="1">'Data (DefiLlama)'!$H$9*100+_xlfn.NORM.S.INV(RAND())*'Data (DefiLlama)'!$K$9*$C$6</f>
        <v>4.52467222085654</v>
      </c>
      <c r="F905" s="172">
        <f ca="1">'Data (DefiLlama)'!$H$10*100+_xlfn.NORM.S.INV(RAND())*'Data (DefiLlama)'!$K$10*$C$6</f>
        <v>2.7263391780419317</v>
      </c>
      <c r="G905" s="172">
        <f ca="1">'Data (DefiLlama)'!$H$11*100+_xlfn.NORM.S.INV(RAND())*'Data (DefiLlama)'!$K$11*$C$6</f>
        <v>-0.46821459793393511</v>
      </c>
      <c r="H905" s="172">
        <f ca="1">'Data (DefiLlama)'!$H$12*100+_xlfn.NORM.S.INV(RAND())*'Data (DefiLlama)'!$K$12*$C$6</f>
        <v>4.8414772731216535</v>
      </c>
      <c r="I905" s="175">
        <f ca="1">'Data (DefiLlama)'!$H$13*100+_xlfn.NORM.S.INV(RAND())*'Data (DefiLlama)'!$K$13*$C$6</f>
        <v>5.4459395610760781</v>
      </c>
      <c r="J905" s="172">
        <f ca="1">C905*'Allocation - Base'!$H$6+D905*'Allocation - Base'!$H$7+E905*'Allocation - Base'!$H$8+F905*'Allocation - Base'!$H$9+G905*'Allocation - Base'!$H$10+H905*'Allocation - Base'!$H$11+I905*'Allocation - Base'!$H$12</f>
        <v>4.1069000232862054</v>
      </c>
      <c r="K905" s="172">
        <f t="shared" ca="1" si="40"/>
        <v>0</v>
      </c>
      <c r="L905" s="172">
        <f t="shared" ca="1" si="41"/>
        <v>4.0069000232862058</v>
      </c>
      <c r="M905" s="172">
        <f t="shared" ca="1" si="42"/>
        <v>4.0069000232862058</v>
      </c>
      <c r="N905" s="172"/>
    </row>
    <row r="906" spans="2:14" x14ac:dyDescent="0.25">
      <c r="B906" s="164">
        <v>874</v>
      </c>
      <c r="C906" s="172">
        <f ca="1">'Data (DefiLlama)'!$H$7*100+_xlfn.NORM.S.INV(RAND())*'Data (DefiLlama)'!$K$7*$C$6</f>
        <v>4.2352997786061328</v>
      </c>
      <c r="D906" s="172">
        <f ca="1">'Data (DefiLlama)'!$H$8*100+_xlfn.NORM.S.INV(RAND())*'Data (DefiLlama)'!$K$8*$C$6</f>
        <v>3.8005557851579619</v>
      </c>
      <c r="E906" s="172">
        <f ca="1">'Data (DefiLlama)'!$H$9*100+_xlfn.NORM.S.INV(RAND())*'Data (DefiLlama)'!$K$9*$C$6</f>
        <v>4.2701948207193166</v>
      </c>
      <c r="F906" s="172">
        <f ca="1">'Data (DefiLlama)'!$H$10*100+_xlfn.NORM.S.INV(RAND())*'Data (DefiLlama)'!$K$10*$C$6</f>
        <v>2.8027863598354479</v>
      </c>
      <c r="G906" s="172">
        <f ca="1">'Data (DefiLlama)'!$H$11*100+_xlfn.NORM.S.INV(RAND())*'Data (DefiLlama)'!$K$11*$C$6</f>
        <v>0.26324292646861391</v>
      </c>
      <c r="H906" s="172">
        <f ca="1">'Data (DefiLlama)'!$H$12*100+_xlfn.NORM.S.INV(RAND())*'Data (DefiLlama)'!$K$12*$C$6</f>
        <v>5.7592369129767915</v>
      </c>
      <c r="I906" s="175">
        <f ca="1">'Data (DefiLlama)'!$H$13*100+_xlfn.NORM.S.INV(RAND())*'Data (DefiLlama)'!$K$13*$C$6</f>
        <v>6.2096178464497189</v>
      </c>
      <c r="J906" s="172">
        <f ca="1">C906*'Allocation - Base'!$H$6+D906*'Allocation - Base'!$H$7+E906*'Allocation - Base'!$H$8+F906*'Allocation - Base'!$H$9+G906*'Allocation - Base'!$H$10+H906*'Allocation - Base'!$H$11+I906*'Allocation - Base'!$H$12</f>
        <v>4.1653252683211086</v>
      </c>
      <c r="K906" s="172">
        <f t="shared" ca="1" si="40"/>
        <v>2.0682535952562531</v>
      </c>
      <c r="L906" s="172">
        <f t="shared" ca="1" si="41"/>
        <v>1.9970716730648559</v>
      </c>
      <c r="M906" s="172">
        <f t="shared" ca="1" si="42"/>
        <v>4.065325268321109</v>
      </c>
      <c r="N906" s="172"/>
    </row>
    <row r="907" spans="2:14" x14ac:dyDescent="0.25">
      <c r="B907" s="164">
        <v>875</v>
      </c>
      <c r="C907" s="172">
        <f ca="1">'Data (DefiLlama)'!$H$7*100+_xlfn.NORM.S.INV(RAND())*'Data (DefiLlama)'!$K$7*$C$6</f>
        <v>4.1413537715787356</v>
      </c>
      <c r="D907" s="172">
        <f ca="1">'Data (DefiLlama)'!$H$8*100+_xlfn.NORM.S.INV(RAND())*'Data (DefiLlama)'!$K$8*$C$6</f>
        <v>4.1570828534104436</v>
      </c>
      <c r="E907" s="172">
        <f ca="1">'Data (DefiLlama)'!$H$9*100+_xlfn.NORM.S.INV(RAND())*'Data (DefiLlama)'!$K$9*$C$6</f>
        <v>3.9324976199173625</v>
      </c>
      <c r="F907" s="172">
        <f ca="1">'Data (DefiLlama)'!$H$10*100+_xlfn.NORM.S.INV(RAND())*'Data (DefiLlama)'!$K$10*$C$6</f>
        <v>3.5986567833273995</v>
      </c>
      <c r="G907" s="172">
        <f ca="1">'Data (DefiLlama)'!$H$11*100+_xlfn.NORM.S.INV(RAND())*'Data (DefiLlama)'!$K$11*$C$6</f>
        <v>0.36233427051264688</v>
      </c>
      <c r="H907" s="172">
        <f ca="1">'Data (DefiLlama)'!$H$12*100+_xlfn.NORM.S.INV(RAND())*'Data (DefiLlama)'!$K$12*$C$6</f>
        <v>4.7466667809431762</v>
      </c>
      <c r="I907" s="175">
        <f ca="1">'Data (DefiLlama)'!$H$13*100+_xlfn.NORM.S.INV(RAND())*'Data (DefiLlama)'!$K$13*$C$6</f>
        <v>5.1927950799439602</v>
      </c>
      <c r="J907" s="172">
        <f ca="1">C907*'Allocation - Base'!$H$6+D907*'Allocation - Base'!$H$7+E907*'Allocation - Base'!$H$8+F907*'Allocation - Base'!$H$9+G907*'Allocation - Base'!$H$10+H907*'Allocation - Base'!$H$11+I907*'Allocation - Base'!$H$12</f>
        <v>3.9949179804726809</v>
      </c>
      <c r="K907" s="172">
        <f t="shared" ca="1" si="40"/>
        <v>0</v>
      </c>
      <c r="L907" s="172">
        <f t="shared" ca="1" si="41"/>
        <v>3.8949179804726808</v>
      </c>
      <c r="M907" s="172">
        <f t="shared" ca="1" si="42"/>
        <v>3.8949179804726808</v>
      </c>
      <c r="N907" s="172"/>
    </row>
    <row r="908" spans="2:14" x14ac:dyDescent="0.25">
      <c r="B908" s="164">
        <v>876</v>
      </c>
      <c r="C908" s="172">
        <f ca="1">'Data (DefiLlama)'!$H$7*100+_xlfn.NORM.S.INV(RAND())*'Data (DefiLlama)'!$K$7*$C$6</f>
        <v>4.1171118740456025</v>
      </c>
      <c r="D908" s="172">
        <f ca="1">'Data (DefiLlama)'!$H$8*100+_xlfn.NORM.S.INV(RAND())*'Data (DefiLlama)'!$K$8*$C$6</f>
        <v>5.0963889164039289</v>
      </c>
      <c r="E908" s="172">
        <f ca="1">'Data (DefiLlama)'!$H$9*100+_xlfn.NORM.S.INV(RAND())*'Data (DefiLlama)'!$K$9*$C$6</f>
        <v>3.8245065732055061</v>
      </c>
      <c r="F908" s="172">
        <f ca="1">'Data (DefiLlama)'!$H$10*100+_xlfn.NORM.S.INV(RAND())*'Data (DefiLlama)'!$K$10*$C$6</f>
        <v>2.638965958791005</v>
      </c>
      <c r="G908" s="172">
        <f ca="1">'Data (DefiLlama)'!$H$11*100+_xlfn.NORM.S.INV(RAND())*'Data (DefiLlama)'!$K$11*$C$6</f>
        <v>-0.18513740485168184</v>
      </c>
      <c r="H908" s="172">
        <f ca="1">'Data (DefiLlama)'!$H$12*100+_xlfn.NORM.S.INV(RAND())*'Data (DefiLlama)'!$K$12*$C$6</f>
        <v>4.8967657239702467</v>
      </c>
      <c r="I908" s="175">
        <f ca="1">'Data (DefiLlama)'!$H$13*100+_xlfn.NORM.S.INV(RAND())*'Data (DefiLlama)'!$K$13*$C$6</f>
        <v>5.1148194579680064</v>
      </c>
      <c r="J908" s="172">
        <f ca="1">C908*'Allocation - Base'!$H$6+D908*'Allocation - Base'!$H$7+E908*'Allocation - Base'!$H$8+F908*'Allocation - Base'!$H$9+G908*'Allocation - Base'!$H$10+H908*'Allocation - Base'!$H$11+I908*'Allocation - Base'!$H$12</f>
        <v>4.1906154229689925</v>
      </c>
      <c r="K908" s="172">
        <f t="shared" ca="1" si="40"/>
        <v>0</v>
      </c>
      <c r="L908" s="172">
        <f t="shared" ca="1" si="41"/>
        <v>4.0906154229689928</v>
      </c>
      <c r="M908" s="172">
        <f t="shared" ca="1" si="42"/>
        <v>4.0906154229689928</v>
      </c>
      <c r="N908" s="172"/>
    </row>
    <row r="909" spans="2:14" x14ac:dyDescent="0.25">
      <c r="B909" s="164">
        <v>877</v>
      </c>
      <c r="C909" s="172">
        <f ca="1">'Data (DefiLlama)'!$H$7*100+_xlfn.NORM.S.INV(RAND())*'Data (DefiLlama)'!$K$7*$C$6</f>
        <v>3.9642938580465974</v>
      </c>
      <c r="D909" s="172">
        <f ca="1">'Data (DefiLlama)'!$H$8*100+_xlfn.NORM.S.INV(RAND())*'Data (DefiLlama)'!$K$8*$C$6</f>
        <v>3.7337130336379158</v>
      </c>
      <c r="E909" s="172">
        <f ca="1">'Data (DefiLlama)'!$H$9*100+_xlfn.NORM.S.INV(RAND())*'Data (DefiLlama)'!$K$9*$C$6</f>
        <v>4.6902401096029651</v>
      </c>
      <c r="F909" s="172">
        <f ca="1">'Data (DefiLlama)'!$H$10*100+_xlfn.NORM.S.INV(RAND())*'Data (DefiLlama)'!$K$10*$C$6</f>
        <v>3.3048948920387726</v>
      </c>
      <c r="G909" s="172">
        <f ca="1">'Data (DefiLlama)'!$H$11*100+_xlfn.NORM.S.INV(RAND())*'Data (DefiLlama)'!$K$11*$C$6</f>
        <v>1.1428675588090116E-2</v>
      </c>
      <c r="H909" s="172">
        <f ca="1">'Data (DefiLlama)'!$H$12*100+_xlfn.NORM.S.INV(RAND())*'Data (DefiLlama)'!$K$12*$C$6</f>
        <v>3.7805677150009176</v>
      </c>
      <c r="I909" s="175">
        <f ca="1">'Data (DefiLlama)'!$H$13*100+_xlfn.NORM.S.INV(RAND())*'Data (DefiLlama)'!$K$13*$C$6</f>
        <v>3.5299090461943745</v>
      </c>
      <c r="J909" s="172">
        <f ca="1">C909*'Allocation - Base'!$H$6+D909*'Allocation - Base'!$H$7+E909*'Allocation - Base'!$H$8+F909*'Allocation - Base'!$H$9+G909*'Allocation - Base'!$H$10+H909*'Allocation - Base'!$H$11+I909*'Allocation - Base'!$H$12</f>
        <v>3.8629330342537411</v>
      </c>
      <c r="K909" s="172">
        <f t="shared" ca="1" si="40"/>
        <v>0</v>
      </c>
      <c r="L909" s="172">
        <f t="shared" ca="1" si="41"/>
        <v>3.762933034253741</v>
      </c>
      <c r="M909" s="172">
        <f t="shared" ca="1" si="42"/>
        <v>3.762933034253741</v>
      </c>
      <c r="N909" s="172"/>
    </row>
    <row r="910" spans="2:14" x14ac:dyDescent="0.25">
      <c r="B910" s="164">
        <v>878</v>
      </c>
      <c r="C910" s="172">
        <f ca="1">'Data (DefiLlama)'!$H$7*100+_xlfn.NORM.S.INV(RAND())*'Data (DefiLlama)'!$K$7*$C$6</f>
        <v>4.0770490926114622</v>
      </c>
      <c r="D910" s="172">
        <f ca="1">'Data (DefiLlama)'!$H$8*100+_xlfn.NORM.S.INV(RAND())*'Data (DefiLlama)'!$K$8*$C$6</f>
        <v>5.1725091319699077</v>
      </c>
      <c r="E910" s="172">
        <f ca="1">'Data (DefiLlama)'!$H$9*100+_xlfn.NORM.S.INV(RAND())*'Data (DefiLlama)'!$K$9*$C$6</f>
        <v>4.1802183481398858</v>
      </c>
      <c r="F910" s="172">
        <f ca="1">'Data (DefiLlama)'!$H$10*100+_xlfn.NORM.S.INV(RAND())*'Data (DefiLlama)'!$K$10*$C$6</f>
        <v>3.3539485670667277</v>
      </c>
      <c r="G910" s="172">
        <f ca="1">'Data (DefiLlama)'!$H$11*100+_xlfn.NORM.S.INV(RAND())*'Data (DefiLlama)'!$K$11*$C$6</f>
        <v>0.22381766143702359</v>
      </c>
      <c r="H910" s="172">
        <f ca="1">'Data (DefiLlama)'!$H$12*100+_xlfn.NORM.S.INV(RAND())*'Data (DefiLlama)'!$K$12*$C$6</f>
        <v>6.0570570534037795</v>
      </c>
      <c r="I910" s="175">
        <f ca="1">'Data (DefiLlama)'!$H$13*100+_xlfn.NORM.S.INV(RAND())*'Data (DefiLlama)'!$K$13*$C$6</f>
        <v>5.5371652824985169</v>
      </c>
      <c r="J910" s="172">
        <f ca="1">C910*'Allocation - Base'!$H$6+D910*'Allocation - Base'!$H$7+E910*'Allocation - Base'!$H$8+F910*'Allocation - Base'!$H$9+G910*'Allocation - Base'!$H$10+H910*'Allocation - Base'!$H$11+I910*'Allocation - Base'!$H$12</f>
        <v>4.4810460388933047</v>
      </c>
      <c r="K910" s="172">
        <f t="shared" ca="1" si="40"/>
        <v>0</v>
      </c>
      <c r="L910" s="172">
        <f t="shared" ca="1" si="41"/>
        <v>4.381046038893305</v>
      </c>
      <c r="M910" s="172">
        <f t="shared" ca="1" si="42"/>
        <v>4.381046038893305</v>
      </c>
      <c r="N910" s="172"/>
    </row>
    <row r="911" spans="2:14" x14ac:dyDescent="0.25">
      <c r="B911" s="164">
        <v>879</v>
      </c>
      <c r="C911" s="172">
        <f ca="1">'Data (DefiLlama)'!$H$7*100+_xlfn.NORM.S.INV(RAND())*'Data (DefiLlama)'!$K$7*$C$6</f>
        <v>4.2395862729703175</v>
      </c>
      <c r="D911" s="172">
        <f ca="1">'Data (DefiLlama)'!$H$8*100+_xlfn.NORM.S.INV(RAND())*'Data (DefiLlama)'!$K$8*$C$6</f>
        <v>4.6601985184702786</v>
      </c>
      <c r="E911" s="172">
        <f ca="1">'Data (DefiLlama)'!$H$9*100+_xlfn.NORM.S.INV(RAND())*'Data (DefiLlama)'!$K$9*$C$6</f>
        <v>3.9192912995407241</v>
      </c>
      <c r="F911" s="172">
        <f ca="1">'Data (DefiLlama)'!$H$10*100+_xlfn.NORM.S.INV(RAND())*'Data (DefiLlama)'!$K$10*$C$6</f>
        <v>3.2089971098475027</v>
      </c>
      <c r="G911" s="172">
        <f ca="1">'Data (DefiLlama)'!$H$11*100+_xlfn.NORM.S.INV(RAND())*'Data (DefiLlama)'!$K$11*$C$6</f>
        <v>9.3905425727206199E-2</v>
      </c>
      <c r="H911" s="172">
        <f ca="1">'Data (DefiLlama)'!$H$12*100+_xlfn.NORM.S.INV(RAND())*'Data (DefiLlama)'!$K$12*$C$6</f>
        <v>3.8821584989808371</v>
      </c>
      <c r="I911" s="175">
        <f ca="1">'Data (DefiLlama)'!$H$13*100+_xlfn.NORM.S.INV(RAND())*'Data (DefiLlama)'!$K$13*$C$6</f>
        <v>2.5278026807168037</v>
      </c>
      <c r="J911" s="172">
        <f ca="1">C911*'Allocation - Base'!$H$6+D911*'Allocation - Base'!$H$7+E911*'Allocation - Base'!$H$8+F911*'Allocation - Base'!$H$9+G911*'Allocation - Base'!$H$10+H911*'Allocation - Base'!$H$11+I911*'Allocation - Base'!$H$12</f>
        <v>4.0037673825273314</v>
      </c>
      <c r="K911" s="172">
        <f t="shared" ca="1" si="40"/>
        <v>0</v>
      </c>
      <c r="L911" s="172">
        <f t="shared" ca="1" si="41"/>
        <v>3.9037673825273314</v>
      </c>
      <c r="M911" s="172">
        <f t="shared" ca="1" si="42"/>
        <v>3.9037673825273314</v>
      </c>
      <c r="N911" s="172"/>
    </row>
    <row r="912" spans="2:14" x14ac:dyDescent="0.25">
      <c r="B912" s="164">
        <v>880</v>
      </c>
      <c r="C912" s="172">
        <f ca="1">'Data (DefiLlama)'!$H$7*100+_xlfn.NORM.S.INV(RAND())*'Data (DefiLlama)'!$K$7*$C$6</f>
        <v>3.9324214376623337</v>
      </c>
      <c r="D912" s="172">
        <f ca="1">'Data (DefiLlama)'!$H$8*100+_xlfn.NORM.S.INV(RAND())*'Data (DefiLlama)'!$K$8*$C$6</f>
        <v>4.9789698014306234</v>
      </c>
      <c r="E912" s="172">
        <f ca="1">'Data (DefiLlama)'!$H$9*100+_xlfn.NORM.S.INV(RAND())*'Data (DefiLlama)'!$K$9*$C$6</f>
        <v>4.5224221695035869</v>
      </c>
      <c r="F912" s="172">
        <f ca="1">'Data (DefiLlama)'!$H$10*100+_xlfn.NORM.S.INV(RAND())*'Data (DefiLlama)'!$K$10*$C$6</f>
        <v>3.7068896934092224</v>
      </c>
      <c r="G912" s="172">
        <f ca="1">'Data (DefiLlama)'!$H$11*100+_xlfn.NORM.S.INV(RAND())*'Data (DefiLlama)'!$K$11*$C$6</f>
        <v>4.2684340573183661E-2</v>
      </c>
      <c r="H912" s="172">
        <f ca="1">'Data (DefiLlama)'!$H$12*100+_xlfn.NORM.S.INV(RAND())*'Data (DefiLlama)'!$K$12*$C$6</f>
        <v>4.3267488921495501</v>
      </c>
      <c r="I912" s="175">
        <f ca="1">'Data (DefiLlama)'!$H$13*100+_xlfn.NORM.S.INV(RAND())*'Data (DefiLlama)'!$K$13*$C$6</f>
        <v>6.1414476159007929</v>
      </c>
      <c r="J912" s="172">
        <f ca="1">C912*'Allocation - Base'!$H$6+D912*'Allocation - Base'!$H$7+E912*'Allocation - Base'!$H$8+F912*'Allocation - Base'!$H$9+G912*'Allocation - Base'!$H$10+H912*'Allocation - Base'!$H$11+I912*'Allocation - Base'!$H$12</f>
        <v>4.2062209748833448</v>
      </c>
      <c r="K912" s="172">
        <f t="shared" ca="1" si="40"/>
        <v>0</v>
      </c>
      <c r="L912" s="172">
        <f t="shared" ca="1" si="41"/>
        <v>4.1062209748833451</v>
      </c>
      <c r="M912" s="172">
        <f t="shared" ca="1" si="42"/>
        <v>4.1062209748833451</v>
      </c>
      <c r="N912" s="172"/>
    </row>
    <row r="913" spans="2:14" x14ac:dyDescent="0.25">
      <c r="B913" s="164">
        <v>881</v>
      </c>
      <c r="C913" s="172">
        <f ca="1">'Data (DefiLlama)'!$H$7*100+_xlfn.NORM.S.INV(RAND())*'Data (DefiLlama)'!$K$7*$C$6</f>
        <v>4.2246647804470623</v>
      </c>
      <c r="D913" s="172">
        <f ca="1">'Data (DefiLlama)'!$H$8*100+_xlfn.NORM.S.INV(RAND())*'Data (DefiLlama)'!$K$8*$C$6</f>
        <v>4.3757500835964898</v>
      </c>
      <c r="E913" s="172">
        <f ca="1">'Data (DefiLlama)'!$H$9*100+_xlfn.NORM.S.INV(RAND())*'Data (DefiLlama)'!$K$9*$C$6</f>
        <v>4.1962290097160961</v>
      </c>
      <c r="F913" s="172">
        <f ca="1">'Data (DefiLlama)'!$H$10*100+_xlfn.NORM.S.INV(RAND())*'Data (DefiLlama)'!$K$10*$C$6</f>
        <v>3.8986839377892575</v>
      </c>
      <c r="G913" s="172">
        <f ca="1">'Data (DefiLlama)'!$H$11*100+_xlfn.NORM.S.INV(RAND())*'Data (DefiLlama)'!$K$11*$C$6</f>
        <v>0.24438881509164045</v>
      </c>
      <c r="H913" s="172">
        <f ca="1">'Data (DefiLlama)'!$H$12*100+_xlfn.NORM.S.INV(RAND())*'Data (DefiLlama)'!$K$12*$C$6</f>
        <v>3.6337691627062005</v>
      </c>
      <c r="I913" s="175">
        <f ca="1">'Data (DefiLlama)'!$H$13*100+_xlfn.NORM.S.INV(RAND())*'Data (DefiLlama)'!$K$13*$C$6</f>
        <v>6.0400312568288745</v>
      </c>
      <c r="J913" s="172">
        <f ca="1">C913*'Allocation - Base'!$H$6+D913*'Allocation - Base'!$H$7+E913*'Allocation - Base'!$H$8+F913*'Allocation - Base'!$H$9+G913*'Allocation - Base'!$H$10+H913*'Allocation - Base'!$H$11+I913*'Allocation - Base'!$H$12</f>
        <v>3.9676790226227774</v>
      </c>
      <c r="K913" s="172">
        <f t="shared" ca="1" si="40"/>
        <v>1.0246876448620001</v>
      </c>
      <c r="L913" s="172">
        <f t="shared" ca="1" si="41"/>
        <v>2.8429913777607769</v>
      </c>
      <c r="M913" s="172">
        <f t="shared" ca="1" si="42"/>
        <v>3.8676790226227773</v>
      </c>
      <c r="N913" s="172"/>
    </row>
    <row r="914" spans="2:14" x14ac:dyDescent="0.25">
      <c r="B914" s="164">
        <v>882</v>
      </c>
      <c r="C914" s="172">
        <f ca="1">'Data (DefiLlama)'!$H$7*100+_xlfn.NORM.S.INV(RAND())*'Data (DefiLlama)'!$K$7*$C$6</f>
        <v>4.4749880898367662</v>
      </c>
      <c r="D914" s="172">
        <f ca="1">'Data (DefiLlama)'!$H$8*100+_xlfn.NORM.S.INV(RAND())*'Data (DefiLlama)'!$K$8*$C$6</f>
        <v>5.7175683579802001</v>
      </c>
      <c r="E914" s="172">
        <f ca="1">'Data (DefiLlama)'!$H$9*100+_xlfn.NORM.S.INV(RAND())*'Data (DefiLlama)'!$K$9*$C$6</f>
        <v>5.2331845769933008</v>
      </c>
      <c r="F914" s="172">
        <f ca="1">'Data (DefiLlama)'!$H$10*100+_xlfn.NORM.S.INV(RAND())*'Data (DefiLlama)'!$K$10*$C$6</f>
        <v>4.1693473489181727</v>
      </c>
      <c r="G914" s="172">
        <f ca="1">'Data (DefiLlama)'!$H$11*100+_xlfn.NORM.S.INV(RAND())*'Data (DefiLlama)'!$K$11*$C$6</f>
        <v>0.48498035357089642</v>
      </c>
      <c r="H914" s="172">
        <f ca="1">'Data (DefiLlama)'!$H$12*100+_xlfn.NORM.S.INV(RAND())*'Data (DefiLlama)'!$K$12*$C$6</f>
        <v>5.1287852062122541</v>
      </c>
      <c r="I914" s="175">
        <f ca="1">'Data (DefiLlama)'!$H$13*100+_xlfn.NORM.S.INV(RAND())*'Data (DefiLlama)'!$K$13*$C$6</f>
        <v>4.6956197216610498</v>
      </c>
      <c r="J914" s="172">
        <f ca="1">C914*'Allocation - Base'!$H$6+D914*'Allocation - Base'!$H$7+E914*'Allocation - Base'!$H$8+F914*'Allocation - Base'!$H$9+G914*'Allocation - Base'!$H$10+H914*'Allocation - Base'!$H$11+I914*'Allocation - Base'!$H$12</f>
        <v>4.8737514593047884</v>
      </c>
      <c r="K914" s="172">
        <f t="shared" ca="1" si="40"/>
        <v>0</v>
      </c>
      <c r="L914" s="172">
        <f t="shared" ca="1" si="41"/>
        <v>4.7737514593047887</v>
      </c>
      <c r="M914" s="172">
        <f t="shared" ca="1" si="42"/>
        <v>4.7737514593047887</v>
      </c>
      <c r="N914" s="172"/>
    </row>
    <row r="915" spans="2:14" x14ac:dyDescent="0.25">
      <c r="B915" s="164">
        <v>883</v>
      </c>
      <c r="C915" s="172">
        <f ca="1">'Data (DefiLlama)'!$H$7*100+_xlfn.NORM.S.INV(RAND())*'Data (DefiLlama)'!$K$7*$C$6</f>
        <v>4.0642292752961895</v>
      </c>
      <c r="D915" s="172">
        <f ca="1">'Data (DefiLlama)'!$H$8*100+_xlfn.NORM.S.INV(RAND())*'Data (DefiLlama)'!$K$8*$C$6</f>
        <v>5.6542259273200424</v>
      </c>
      <c r="E915" s="172">
        <f ca="1">'Data (DefiLlama)'!$H$9*100+_xlfn.NORM.S.INV(RAND())*'Data (DefiLlama)'!$K$9*$C$6</f>
        <v>5.0142458648845656</v>
      </c>
      <c r="F915" s="172">
        <f ca="1">'Data (DefiLlama)'!$H$10*100+_xlfn.NORM.S.INV(RAND())*'Data (DefiLlama)'!$K$10*$C$6</f>
        <v>3.4393984200010821</v>
      </c>
      <c r="G915" s="172">
        <f ca="1">'Data (DefiLlama)'!$H$11*100+_xlfn.NORM.S.INV(RAND())*'Data (DefiLlama)'!$K$11*$C$6</f>
        <v>0.37656133829832156</v>
      </c>
      <c r="H915" s="172">
        <f ca="1">'Data (DefiLlama)'!$H$12*100+_xlfn.NORM.S.INV(RAND())*'Data (DefiLlama)'!$K$12*$C$6</f>
        <v>5.1540094409727981</v>
      </c>
      <c r="I915" s="175">
        <f ca="1">'Data (DefiLlama)'!$H$13*100+_xlfn.NORM.S.INV(RAND())*'Data (DefiLlama)'!$K$13*$C$6</f>
        <v>6.75713998072656</v>
      </c>
      <c r="J915" s="172">
        <f ca="1">C915*'Allocation - Base'!$H$6+D915*'Allocation - Base'!$H$7+E915*'Allocation - Base'!$H$8+F915*'Allocation - Base'!$H$9+G915*'Allocation - Base'!$H$10+H915*'Allocation - Base'!$H$11+I915*'Allocation - Base'!$H$12</f>
        <v>4.6783162137008443</v>
      </c>
      <c r="K915" s="172">
        <f t="shared" ca="1" si="40"/>
        <v>0</v>
      </c>
      <c r="L915" s="172">
        <f t="shared" ca="1" si="41"/>
        <v>4.5783162137008446</v>
      </c>
      <c r="M915" s="172">
        <f t="shared" ca="1" si="42"/>
        <v>4.5783162137008446</v>
      </c>
      <c r="N915" s="172"/>
    </row>
    <row r="916" spans="2:14" x14ac:dyDescent="0.25">
      <c r="B916" s="164">
        <v>884</v>
      </c>
      <c r="C916" s="172">
        <f ca="1">'Data (DefiLlama)'!$H$7*100+_xlfn.NORM.S.INV(RAND())*'Data (DefiLlama)'!$K$7*$C$6</f>
        <v>4.1815417139946041</v>
      </c>
      <c r="D916" s="172">
        <f ca="1">'Data (DefiLlama)'!$H$8*100+_xlfn.NORM.S.INV(RAND())*'Data (DefiLlama)'!$K$8*$C$6</f>
        <v>2.9439354198733612</v>
      </c>
      <c r="E916" s="172">
        <f ca="1">'Data (DefiLlama)'!$H$9*100+_xlfn.NORM.S.INV(RAND())*'Data (DefiLlama)'!$K$9*$C$6</f>
        <v>4.500917992016201</v>
      </c>
      <c r="F916" s="172">
        <f ca="1">'Data (DefiLlama)'!$H$10*100+_xlfn.NORM.S.INV(RAND())*'Data (DefiLlama)'!$K$10*$C$6</f>
        <v>3.9425993308172895</v>
      </c>
      <c r="G916" s="172">
        <f ca="1">'Data (DefiLlama)'!$H$11*100+_xlfn.NORM.S.INV(RAND())*'Data (DefiLlama)'!$K$11*$C$6</f>
        <v>5.2884687703042541E-2</v>
      </c>
      <c r="H916" s="172">
        <f ca="1">'Data (DefiLlama)'!$H$12*100+_xlfn.NORM.S.INV(RAND())*'Data (DefiLlama)'!$K$12*$C$6</f>
        <v>4.8275556234051846</v>
      </c>
      <c r="I916" s="175">
        <f ca="1">'Data (DefiLlama)'!$H$13*100+_xlfn.NORM.S.INV(RAND())*'Data (DefiLlama)'!$K$13*$C$6</f>
        <v>4.6661657418950089</v>
      </c>
      <c r="J916" s="172">
        <f ca="1">C916*'Allocation - Base'!$H$6+D916*'Allocation - Base'!$H$7+E916*'Allocation - Base'!$H$8+F916*'Allocation - Base'!$H$9+G916*'Allocation - Base'!$H$10+H916*'Allocation - Base'!$H$11+I916*'Allocation - Base'!$H$12</f>
        <v>3.8424534450667021</v>
      </c>
      <c r="K916" s="172">
        <f t="shared" ca="1" si="40"/>
        <v>0</v>
      </c>
      <c r="L916" s="172">
        <f t="shared" ca="1" si="41"/>
        <v>3.742453445066702</v>
      </c>
      <c r="M916" s="172">
        <f t="shared" ca="1" si="42"/>
        <v>3.742453445066702</v>
      </c>
      <c r="N916" s="172"/>
    </row>
    <row r="917" spans="2:14" x14ac:dyDescent="0.25">
      <c r="B917" s="164">
        <v>885</v>
      </c>
      <c r="C917" s="172">
        <f ca="1">'Data (DefiLlama)'!$H$7*100+_xlfn.NORM.S.INV(RAND())*'Data (DefiLlama)'!$K$7*$C$6</f>
        <v>4.2476567974649919</v>
      </c>
      <c r="D917" s="172">
        <f ca="1">'Data (DefiLlama)'!$H$8*100+_xlfn.NORM.S.INV(RAND())*'Data (DefiLlama)'!$K$8*$C$6</f>
        <v>5.3788516561699833</v>
      </c>
      <c r="E917" s="172">
        <f ca="1">'Data (DefiLlama)'!$H$9*100+_xlfn.NORM.S.INV(RAND())*'Data (DefiLlama)'!$K$9*$C$6</f>
        <v>4.1623353668379641</v>
      </c>
      <c r="F917" s="172">
        <f ca="1">'Data (DefiLlama)'!$H$10*100+_xlfn.NORM.S.INV(RAND())*'Data (DefiLlama)'!$K$10*$C$6</f>
        <v>3.2422702943223172</v>
      </c>
      <c r="G917" s="172">
        <f ca="1">'Data (DefiLlama)'!$H$11*100+_xlfn.NORM.S.INV(RAND())*'Data (DefiLlama)'!$K$11*$C$6</f>
        <v>-0.37285316820613668</v>
      </c>
      <c r="H917" s="172">
        <f ca="1">'Data (DefiLlama)'!$H$12*100+_xlfn.NORM.S.INV(RAND())*'Data (DefiLlama)'!$K$12*$C$6</f>
        <v>6.4157503201945101</v>
      </c>
      <c r="I917" s="175">
        <f ca="1">'Data (DefiLlama)'!$H$13*100+_xlfn.NORM.S.INV(RAND())*'Data (DefiLlama)'!$K$13*$C$6</f>
        <v>4.5191602174944663</v>
      </c>
      <c r="J917" s="172">
        <f ca="1">C917*'Allocation - Base'!$H$6+D917*'Allocation - Base'!$H$7+E917*'Allocation - Base'!$H$8+F917*'Allocation - Base'!$H$9+G917*'Allocation - Base'!$H$10+H917*'Allocation - Base'!$H$11+I917*'Allocation - Base'!$H$12</f>
        <v>4.6033136846103542</v>
      </c>
      <c r="K917" s="172">
        <f t="shared" ca="1" si="40"/>
        <v>0</v>
      </c>
      <c r="L917" s="172">
        <f t="shared" ca="1" si="41"/>
        <v>4.5033136846103545</v>
      </c>
      <c r="M917" s="172">
        <f t="shared" ca="1" si="42"/>
        <v>4.5033136846103545</v>
      </c>
      <c r="N917" s="172"/>
    </row>
    <row r="918" spans="2:14" x14ac:dyDescent="0.25">
      <c r="B918" s="164">
        <v>886</v>
      </c>
      <c r="C918" s="172">
        <f ca="1">'Data (DefiLlama)'!$H$7*100+_xlfn.NORM.S.INV(RAND())*'Data (DefiLlama)'!$K$7*$C$6</f>
        <v>4.3924628241507033</v>
      </c>
      <c r="D918" s="172">
        <f ca="1">'Data (DefiLlama)'!$H$8*100+_xlfn.NORM.S.INV(RAND())*'Data (DefiLlama)'!$K$8*$C$6</f>
        <v>3.9067256547077251</v>
      </c>
      <c r="E918" s="172">
        <f ca="1">'Data (DefiLlama)'!$H$9*100+_xlfn.NORM.S.INV(RAND())*'Data (DefiLlama)'!$K$9*$C$6</f>
        <v>4.8787180581074541</v>
      </c>
      <c r="F918" s="172">
        <f ca="1">'Data (DefiLlama)'!$H$10*100+_xlfn.NORM.S.INV(RAND())*'Data (DefiLlama)'!$K$10*$C$6</f>
        <v>2.7640001707923063</v>
      </c>
      <c r="G918" s="172">
        <f ca="1">'Data (DefiLlama)'!$H$11*100+_xlfn.NORM.S.INV(RAND())*'Data (DefiLlama)'!$K$11*$C$6</f>
        <v>3.9514532741661959E-2</v>
      </c>
      <c r="H918" s="172">
        <f ca="1">'Data (DefiLlama)'!$H$12*100+_xlfn.NORM.S.INV(RAND())*'Data (DefiLlama)'!$K$12*$C$6</f>
        <v>4.8904453030037267</v>
      </c>
      <c r="I918" s="175">
        <f ca="1">'Data (DefiLlama)'!$H$13*100+_xlfn.NORM.S.INV(RAND())*'Data (DefiLlama)'!$K$13*$C$6</f>
        <v>5.3831531411338958</v>
      </c>
      <c r="J918" s="172">
        <f ca="1">C918*'Allocation - Base'!$H$6+D918*'Allocation - Base'!$H$7+E918*'Allocation - Base'!$H$8+F918*'Allocation - Base'!$H$9+G918*'Allocation - Base'!$H$10+H918*'Allocation - Base'!$H$11+I918*'Allocation - Base'!$H$12</f>
        <v>4.2496422975366483</v>
      </c>
      <c r="K918" s="172">
        <f t="shared" ca="1" si="40"/>
        <v>0</v>
      </c>
      <c r="L918" s="172">
        <f t="shared" ca="1" si="41"/>
        <v>4.1496422975366487</v>
      </c>
      <c r="M918" s="172">
        <f t="shared" ca="1" si="42"/>
        <v>4.1496422975366487</v>
      </c>
      <c r="N918" s="172"/>
    </row>
    <row r="919" spans="2:14" x14ac:dyDescent="0.25">
      <c r="B919" s="164">
        <v>887</v>
      </c>
      <c r="C919" s="172">
        <f ca="1">'Data (DefiLlama)'!$H$7*100+_xlfn.NORM.S.INV(RAND())*'Data (DefiLlama)'!$K$7*$C$6</f>
        <v>3.978321206925346</v>
      </c>
      <c r="D919" s="172">
        <f ca="1">'Data (DefiLlama)'!$H$8*100+_xlfn.NORM.S.INV(RAND())*'Data (DefiLlama)'!$K$8*$C$6</f>
        <v>3.9069004116074133</v>
      </c>
      <c r="E919" s="172">
        <f ca="1">'Data (DefiLlama)'!$H$9*100+_xlfn.NORM.S.INV(RAND())*'Data (DefiLlama)'!$K$9*$C$6</f>
        <v>3.0102126941935197</v>
      </c>
      <c r="F919" s="172">
        <f ca="1">'Data (DefiLlama)'!$H$10*100+_xlfn.NORM.S.INV(RAND())*'Data (DefiLlama)'!$K$10*$C$6</f>
        <v>2.3408012865871806</v>
      </c>
      <c r="G919" s="172">
        <f ca="1">'Data (DefiLlama)'!$H$11*100+_xlfn.NORM.S.INV(RAND())*'Data (DefiLlama)'!$K$11*$C$6</f>
        <v>0.33842037751946591</v>
      </c>
      <c r="H919" s="172">
        <f ca="1">'Data (DefiLlama)'!$H$12*100+_xlfn.NORM.S.INV(RAND())*'Data (DefiLlama)'!$K$12*$C$6</f>
        <v>4.6462450102521506</v>
      </c>
      <c r="I919" s="175">
        <f ca="1">'Data (DefiLlama)'!$H$13*100+_xlfn.NORM.S.INV(RAND())*'Data (DefiLlama)'!$K$13*$C$6</f>
        <v>4.6168795280845014</v>
      </c>
      <c r="J919" s="172">
        <f ca="1">C919*'Allocation - Base'!$H$6+D919*'Allocation - Base'!$H$7+E919*'Allocation - Base'!$H$8+F919*'Allocation - Base'!$H$9+G919*'Allocation - Base'!$H$10+H919*'Allocation - Base'!$H$11+I919*'Allocation - Base'!$H$12</f>
        <v>3.6366324089416331</v>
      </c>
      <c r="K919" s="172">
        <f t="shared" ca="1" si="40"/>
        <v>0</v>
      </c>
      <c r="L919" s="172">
        <f t="shared" ca="1" si="41"/>
        <v>3.536632408941633</v>
      </c>
      <c r="M919" s="172">
        <f t="shared" ca="1" si="42"/>
        <v>3.536632408941633</v>
      </c>
      <c r="N919" s="172"/>
    </row>
    <row r="920" spans="2:14" x14ac:dyDescent="0.25">
      <c r="B920" s="164">
        <v>888</v>
      </c>
      <c r="C920" s="172">
        <f ca="1">'Data (DefiLlama)'!$H$7*100+_xlfn.NORM.S.INV(RAND())*'Data (DefiLlama)'!$K$7*$C$6</f>
        <v>4.2336867649993639</v>
      </c>
      <c r="D920" s="172">
        <f ca="1">'Data (DefiLlama)'!$H$8*100+_xlfn.NORM.S.INV(RAND())*'Data (DefiLlama)'!$K$8*$C$6</f>
        <v>5.006289081400749</v>
      </c>
      <c r="E920" s="172">
        <f ca="1">'Data (DefiLlama)'!$H$9*100+_xlfn.NORM.S.INV(RAND())*'Data (DefiLlama)'!$K$9*$C$6</f>
        <v>4.9654034129973592</v>
      </c>
      <c r="F920" s="172">
        <f ca="1">'Data (DefiLlama)'!$H$10*100+_xlfn.NORM.S.INV(RAND())*'Data (DefiLlama)'!$K$10*$C$6</f>
        <v>3.5921888934437236</v>
      </c>
      <c r="G920" s="172">
        <f ca="1">'Data (DefiLlama)'!$H$11*100+_xlfn.NORM.S.INV(RAND())*'Data (DefiLlama)'!$K$11*$C$6</f>
        <v>-0.26450087498761116</v>
      </c>
      <c r="H920" s="172">
        <f ca="1">'Data (DefiLlama)'!$H$12*100+_xlfn.NORM.S.INV(RAND())*'Data (DefiLlama)'!$K$12*$C$6</f>
        <v>5.7519296596086456</v>
      </c>
      <c r="I920" s="175">
        <f ca="1">'Data (DefiLlama)'!$H$13*100+_xlfn.NORM.S.INV(RAND())*'Data (DefiLlama)'!$K$13*$C$6</f>
        <v>7.4518875273564431</v>
      </c>
      <c r="J920" s="172">
        <f ca="1">C920*'Allocation - Base'!$H$6+D920*'Allocation - Base'!$H$7+E920*'Allocation - Base'!$H$8+F920*'Allocation - Base'!$H$9+G920*'Allocation - Base'!$H$10+H920*'Allocation - Base'!$H$11+I920*'Allocation - Base'!$H$12</f>
        <v>4.6125935582912527</v>
      </c>
      <c r="K920" s="172">
        <f t="shared" ca="1" si="40"/>
        <v>0</v>
      </c>
      <c r="L920" s="172">
        <f t="shared" ca="1" si="41"/>
        <v>4.5125935582912531</v>
      </c>
      <c r="M920" s="172">
        <f t="shared" ca="1" si="42"/>
        <v>4.5125935582912531</v>
      </c>
      <c r="N920" s="172"/>
    </row>
    <row r="921" spans="2:14" x14ac:dyDescent="0.25">
      <c r="B921" s="164">
        <v>889</v>
      </c>
      <c r="C921" s="172">
        <f ca="1">'Data (DefiLlama)'!$H$7*100+_xlfn.NORM.S.INV(RAND())*'Data (DefiLlama)'!$K$7*$C$6</f>
        <v>4.2337198636713369</v>
      </c>
      <c r="D921" s="172">
        <f ca="1">'Data (DefiLlama)'!$H$8*100+_xlfn.NORM.S.INV(RAND())*'Data (DefiLlama)'!$K$8*$C$6</f>
        <v>4.5116864049474366</v>
      </c>
      <c r="E921" s="172">
        <f ca="1">'Data (DefiLlama)'!$H$9*100+_xlfn.NORM.S.INV(RAND())*'Data (DefiLlama)'!$K$9*$C$6</f>
        <v>3.9918935481049171</v>
      </c>
      <c r="F921" s="172">
        <f ca="1">'Data (DefiLlama)'!$H$10*100+_xlfn.NORM.S.INV(RAND())*'Data (DefiLlama)'!$K$10*$C$6</f>
        <v>3.0148993468483343</v>
      </c>
      <c r="G921" s="172">
        <f ca="1">'Data (DefiLlama)'!$H$11*100+_xlfn.NORM.S.INV(RAND())*'Data (DefiLlama)'!$K$11*$C$6</f>
        <v>0.21179927288589781</v>
      </c>
      <c r="H921" s="172">
        <f ca="1">'Data (DefiLlama)'!$H$12*100+_xlfn.NORM.S.INV(RAND())*'Data (DefiLlama)'!$K$12*$C$6</f>
        <v>4.9583443701632506</v>
      </c>
      <c r="I921" s="175">
        <f ca="1">'Data (DefiLlama)'!$H$13*100+_xlfn.NORM.S.INV(RAND())*'Data (DefiLlama)'!$K$13*$C$6</f>
        <v>4.9499613908618478</v>
      </c>
      <c r="J921" s="172">
        <f ca="1">C921*'Allocation - Base'!$H$6+D921*'Allocation - Base'!$H$7+E921*'Allocation - Base'!$H$8+F921*'Allocation - Base'!$H$9+G921*'Allocation - Base'!$H$10+H921*'Allocation - Base'!$H$11+I921*'Allocation - Base'!$H$12</f>
        <v>4.1503525665332717</v>
      </c>
      <c r="K921" s="172">
        <f t="shared" ca="1" si="40"/>
        <v>5.3938755485859726</v>
      </c>
      <c r="L921" s="172">
        <f t="shared" ca="1" si="41"/>
        <v>-1.3435229820527006</v>
      </c>
      <c r="M921" s="172">
        <f t="shared" ca="1" si="42"/>
        <v>4.050352566533272</v>
      </c>
      <c r="N921" s="172"/>
    </row>
    <row r="922" spans="2:14" x14ac:dyDescent="0.25">
      <c r="B922" s="164">
        <v>890</v>
      </c>
      <c r="C922" s="172">
        <f ca="1">'Data (DefiLlama)'!$H$7*100+_xlfn.NORM.S.INV(RAND())*'Data (DefiLlama)'!$K$7*$C$6</f>
        <v>4.1633817088631897</v>
      </c>
      <c r="D922" s="172">
        <f ca="1">'Data (DefiLlama)'!$H$8*100+_xlfn.NORM.S.INV(RAND())*'Data (DefiLlama)'!$K$8*$C$6</f>
        <v>5.6967616680479551</v>
      </c>
      <c r="E922" s="172">
        <f ca="1">'Data (DefiLlama)'!$H$9*100+_xlfn.NORM.S.INV(RAND())*'Data (DefiLlama)'!$K$9*$C$6</f>
        <v>4.5061558090125828</v>
      </c>
      <c r="F922" s="172">
        <f ca="1">'Data (DefiLlama)'!$H$10*100+_xlfn.NORM.S.INV(RAND())*'Data (DefiLlama)'!$K$10*$C$6</f>
        <v>3.5704711465942278</v>
      </c>
      <c r="G922" s="172">
        <f ca="1">'Data (DefiLlama)'!$H$11*100+_xlfn.NORM.S.INV(RAND())*'Data (DefiLlama)'!$K$11*$C$6</f>
        <v>5.8110972308897745E-2</v>
      </c>
      <c r="H922" s="172">
        <f ca="1">'Data (DefiLlama)'!$H$12*100+_xlfn.NORM.S.INV(RAND())*'Data (DefiLlama)'!$K$12*$C$6</f>
        <v>4.0315551548596416</v>
      </c>
      <c r="I922" s="175">
        <f ca="1">'Data (DefiLlama)'!$H$13*100+_xlfn.NORM.S.INV(RAND())*'Data (DefiLlama)'!$K$13*$C$6</f>
        <v>4.4707618970413927</v>
      </c>
      <c r="J922" s="172">
        <f ca="1">C922*'Allocation - Base'!$H$6+D922*'Allocation - Base'!$H$7+E922*'Allocation - Base'!$H$8+F922*'Allocation - Base'!$H$9+G922*'Allocation - Base'!$H$10+H922*'Allocation - Base'!$H$11+I922*'Allocation - Base'!$H$12</f>
        <v>4.4073827037684827</v>
      </c>
      <c r="K922" s="172">
        <f t="shared" ca="1" si="40"/>
        <v>0</v>
      </c>
      <c r="L922" s="172">
        <f t="shared" ca="1" si="41"/>
        <v>4.3073827037684831</v>
      </c>
      <c r="M922" s="172">
        <f t="shared" ca="1" si="42"/>
        <v>4.3073827037684831</v>
      </c>
      <c r="N922" s="172"/>
    </row>
    <row r="923" spans="2:14" x14ac:dyDescent="0.25">
      <c r="B923" s="164">
        <v>891</v>
      </c>
      <c r="C923" s="172">
        <f ca="1">'Data (DefiLlama)'!$H$7*100+_xlfn.NORM.S.INV(RAND())*'Data (DefiLlama)'!$K$7*$C$6</f>
        <v>4.1736731248828791</v>
      </c>
      <c r="D923" s="172">
        <f ca="1">'Data (DefiLlama)'!$H$8*100+_xlfn.NORM.S.INV(RAND())*'Data (DefiLlama)'!$K$8*$C$6</f>
        <v>3.7306037443451912</v>
      </c>
      <c r="E923" s="172">
        <f ca="1">'Data (DefiLlama)'!$H$9*100+_xlfn.NORM.S.INV(RAND())*'Data (DefiLlama)'!$K$9*$C$6</f>
        <v>3.3670425221824045</v>
      </c>
      <c r="F923" s="172">
        <f ca="1">'Data (DefiLlama)'!$H$10*100+_xlfn.NORM.S.INV(RAND())*'Data (DefiLlama)'!$K$10*$C$6</f>
        <v>2.8514254327205069</v>
      </c>
      <c r="G923" s="172">
        <f ca="1">'Data (DefiLlama)'!$H$11*100+_xlfn.NORM.S.INV(RAND())*'Data (DefiLlama)'!$K$11*$C$6</f>
        <v>-0.2298114223441248</v>
      </c>
      <c r="H923" s="172">
        <f ca="1">'Data (DefiLlama)'!$H$12*100+_xlfn.NORM.S.INV(RAND())*'Data (DefiLlama)'!$K$12*$C$6</f>
        <v>4.4010019531674311</v>
      </c>
      <c r="I923" s="175">
        <f ca="1">'Data (DefiLlama)'!$H$13*100+_xlfn.NORM.S.INV(RAND())*'Data (DefiLlama)'!$K$13*$C$6</f>
        <v>5.0515545912273865</v>
      </c>
      <c r="J923" s="172">
        <f ca="1">C923*'Allocation - Base'!$H$6+D923*'Allocation - Base'!$H$7+E923*'Allocation - Base'!$H$8+F923*'Allocation - Base'!$H$9+G923*'Allocation - Base'!$H$10+H923*'Allocation - Base'!$H$11+I923*'Allocation - Base'!$H$12</f>
        <v>3.6751732259546714</v>
      </c>
      <c r="K923" s="172">
        <f t="shared" ca="1" si="40"/>
        <v>6.8161784420308349</v>
      </c>
      <c r="L923" s="172">
        <f t="shared" ca="1" si="41"/>
        <v>-3.2410052160761635</v>
      </c>
      <c r="M923" s="172">
        <f t="shared" ca="1" si="42"/>
        <v>3.5751732259546714</v>
      </c>
      <c r="N923" s="172"/>
    </row>
    <row r="924" spans="2:14" x14ac:dyDescent="0.25">
      <c r="B924" s="164">
        <v>892</v>
      </c>
      <c r="C924" s="172">
        <f ca="1">'Data (DefiLlama)'!$H$7*100+_xlfn.NORM.S.INV(RAND())*'Data (DefiLlama)'!$K$7*$C$6</f>
        <v>4.3281070832872235</v>
      </c>
      <c r="D924" s="172">
        <f ca="1">'Data (DefiLlama)'!$H$8*100+_xlfn.NORM.S.INV(RAND())*'Data (DefiLlama)'!$K$8*$C$6</f>
        <v>4.6232699025322894</v>
      </c>
      <c r="E924" s="172">
        <f ca="1">'Data (DefiLlama)'!$H$9*100+_xlfn.NORM.S.INV(RAND())*'Data (DefiLlama)'!$K$9*$C$6</f>
        <v>3.4000855446463123</v>
      </c>
      <c r="F924" s="172">
        <f ca="1">'Data (DefiLlama)'!$H$10*100+_xlfn.NORM.S.INV(RAND())*'Data (DefiLlama)'!$K$10*$C$6</f>
        <v>4.8557106984286982</v>
      </c>
      <c r="G924" s="172">
        <f ca="1">'Data (DefiLlama)'!$H$11*100+_xlfn.NORM.S.INV(RAND())*'Data (DefiLlama)'!$K$11*$C$6</f>
        <v>-1.0617436913348184E-2</v>
      </c>
      <c r="H924" s="172">
        <f ca="1">'Data (DefiLlama)'!$H$12*100+_xlfn.NORM.S.INV(RAND())*'Data (DefiLlama)'!$K$12*$C$6</f>
        <v>4.8253924931998542</v>
      </c>
      <c r="I924" s="175">
        <f ca="1">'Data (DefiLlama)'!$H$13*100+_xlfn.NORM.S.INV(RAND())*'Data (DefiLlama)'!$K$13*$C$6</f>
        <v>6.8218020696278687</v>
      </c>
      <c r="J924" s="172">
        <f ca="1">C924*'Allocation - Base'!$H$6+D924*'Allocation - Base'!$H$7+E924*'Allocation - Base'!$H$8+F924*'Allocation - Base'!$H$9+G924*'Allocation - Base'!$H$10+H924*'Allocation - Base'!$H$11+I924*'Allocation - Base'!$H$12</f>
        <v>4.0275489889151279</v>
      </c>
      <c r="K924" s="172">
        <f t="shared" ca="1" si="40"/>
        <v>0</v>
      </c>
      <c r="L924" s="172">
        <f t="shared" ca="1" si="41"/>
        <v>3.9275489889151278</v>
      </c>
      <c r="M924" s="172">
        <f t="shared" ca="1" si="42"/>
        <v>3.9275489889151278</v>
      </c>
      <c r="N924" s="172"/>
    </row>
    <row r="925" spans="2:14" x14ac:dyDescent="0.25">
      <c r="B925" s="164">
        <v>893</v>
      </c>
      <c r="C925" s="172">
        <f ca="1">'Data (DefiLlama)'!$H$7*100+_xlfn.NORM.S.INV(RAND())*'Data (DefiLlama)'!$K$7*$C$6</f>
        <v>3.8719121695652068</v>
      </c>
      <c r="D925" s="172">
        <f ca="1">'Data (DefiLlama)'!$H$8*100+_xlfn.NORM.S.INV(RAND())*'Data (DefiLlama)'!$K$8*$C$6</f>
        <v>5.4287961684523198</v>
      </c>
      <c r="E925" s="172">
        <f ca="1">'Data (DefiLlama)'!$H$9*100+_xlfn.NORM.S.INV(RAND())*'Data (DefiLlama)'!$K$9*$C$6</f>
        <v>4.1645226981418215</v>
      </c>
      <c r="F925" s="172">
        <f ca="1">'Data (DefiLlama)'!$H$10*100+_xlfn.NORM.S.INV(RAND())*'Data (DefiLlama)'!$K$10*$C$6</f>
        <v>4.3497655060413223</v>
      </c>
      <c r="G925" s="172">
        <f ca="1">'Data (DefiLlama)'!$H$11*100+_xlfn.NORM.S.INV(RAND())*'Data (DefiLlama)'!$K$11*$C$6</f>
        <v>-8.6666451989453608E-2</v>
      </c>
      <c r="H925" s="172">
        <f ca="1">'Data (DefiLlama)'!$H$12*100+_xlfn.NORM.S.INV(RAND())*'Data (DefiLlama)'!$K$12*$C$6</f>
        <v>5.5490560499921848</v>
      </c>
      <c r="I925" s="175">
        <f ca="1">'Data (DefiLlama)'!$H$13*100+_xlfn.NORM.S.INV(RAND())*'Data (DefiLlama)'!$K$13*$C$6</f>
        <v>5.563117694552413</v>
      </c>
      <c r="J925" s="172">
        <f ca="1">C925*'Allocation - Base'!$H$6+D925*'Allocation - Base'!$H$7+E925*'Allocation - Base'!$H$8+F925*'Allocation - Base'!$H$9+G925*'Allocation - Base'!$H$10+H925*'Allocation - Base'!$H$11+I925*'Allocation - Base'!$H$12</f>
        <v>4.3879284524174524</v>
      </c>
      <c r="K925" s="172">
        <f t="shared" ca="1" si="40"/>
        <v>0.40797921125587233</v>
      </c>
      <c r="L925" s="172">
        <f t="shared" ca="1" si="41"/>
        <v>3.8799492411615804</v>
      </c>
      <c r="M925" s="172">
        <f t="shared" ca="1" si="42"/>
        <v>4.2879284524174528</v>
      </c>
      <c r="N925" s="172"/>
    </row>
    <row r="926" spans="2:14" x14ac:dyDescent="0.25">
      <c r="B926" s="164">
        <v>894</v>
      </c>
      <c r="C926" s="172">
        <f ca="1">'Data (DefiLlama)'!$H$7*100+_xlfn.NORM.S.INV(RAND())*'Data (DefiLlama)'!$K$7*$C$6</f>
        <v>3.9542919239375256</v>
      </c>
      <c r="D926" s="172">
        <f ca="1">'Data (DefiLlama)'!$H$8*100+_xlfn.NORM.S.INV(RAND())*'Data (DefiLlama)'!$K$8*$C$6</f>
        <v>5.2415326851424995</v>
      </c>
      <c r="E926" s="172">
        <f ca="1">'Data (DefiLlama)'!$H$9*100+_xlfn.NORM.S.INV(RAND())*'Data (DefiLlama)'!$K$9*$C$6</f>
        <v>4.8854009996904466</v>
      </c>
      <c r="F926" s="172">
        <f ca="1">'Data (DefiLlama)'!$H$10*100+_xlfn.NORM.S.INV(RAND())*'Data (DefiLlama)'!$K$10*$C$6</f>
        <v>2.1039626212643991</v>
      </c>
      <c r="G926" s="172">
        <f ca="1">'Data (DefiLlama)'!$H$11*100+_xlfn.NORM.S.INV(RAND())*'Data (DefiLlama)'!$K$11*$C$6</f>
        <v>0.29632921671325491</v>
      </c>
      <c r="H926" s="172">
        <f ca="1">'Data (DefiLlama)'!$H$12*100+_xlfn.NORM.S.INV(RAND())*'Data (DefiLlama)'!$K$12*$C$6</f>
        <v>4.1264697827118901</v>
      </c>
      <c r="I926" s="175">
        <f ca="1">'Data (DefiLlama)'!$H$13*100+_xlfn.NORM.S.INV(RAND())*'Data (DefiLlama)'!$K$13*$C$6</f>
        <v>5.8815680396026915</v>
      </c>
      <c r="J926" s="172">
        <f ca="1">C926*'Allocation - Base'!$H$6+D926*'Allocation - Base'!$H$7+E926*'Allocation - Base'!$H$8+F926*'Allocation - Base'!$H$9+G926*'Allocation - Base'!$H$10+H926*'Allocation - Base'!$H$11+I926*'Allocation - Base'!$H$12</f>
        <v>4.35180792663194</v>
      </c>
      <c r="K926" s="172">
        <f t="shared" ca="1" si="40"/>
        <v>0</v>
      </c>
      <c r="L926" s="172">
        <f t="shared" ca="1" si="41"/>
        <v>4.2518079266319404</v>
      </c>
      <c r="M926" s="172">
        <f t="shared" ca="1" si="42"/>
        <v>4.2518079266319404</v>
      </c>
      <c r="N926" s="172"/>
    </row>
    <row r="927" spans="2:14" x14ac:dyDescent="0.25">
      <c r="B927" s="164">
        <v>895</v>
      </c>
      <c r="C927" s="172">
        <f ca="1">'Data (DefiLlama)'!$H$7*100+_xlfn.NORM.S.INV(RAND())*'Data (DefiLlama)'!$K$7*$C$6</f>
        <v>3.9544232538514401</v>
      </c>
      <c r="D927" s="172">
        <f ca="1">'Data (DefiLlama)'!$H$8*100+_xlfn.NORM.S.INV(RAND())*'Data (DefiLlama)'!$K$8*$C$6</f>
        <v>5.0384027275504026</v>
      </c>
      <c r="E927" s="172">
        <f ca="1">'Data (DefiLlama)'!$H$9*100+_xlfn.NORM.S.INV(RAND())*'Data (DefiLlama)'!$K$9*$C$6</f>
        <v>3.5689672872612954</v>
      </c>
      <c r="F927" s="172">
        <f ca="1">'Data (DefiLlama)'!$H$10*100+_xlfn.NORM.S.INV(RAND())*'Data (DefiLlama)'!$K$10*$C$6</f>
        <v>2.6204048342801958</v>
      </c>
      <c r="G927" s="172">
        <f ca="1">'Data (DefiLlama)'!$H$11*100+_xlfn.NORM.S.INV(RAND())*'Data (DefiLlama)'!$K$11*$C$6</f>
        <v>-0.38733967050569534</v>
      </c>
      <c r="H927" s="172">
        <f ca="1">'Data (DefiLlama)'!$H$12*100+_xlfn.NORM.S.INV(RAND())*'Data (DefiLlama)'!$K$12*$C$6</f>
        <v>3.6774448361559662</v>
      </c>
      <c r="I927" s="175">
        <f ca="1">'Data (DefiLlama)'!$H$13*100+_xlfn.NORM.S.INV(RAND())*'Data (DefiLlama)'!$K$13*$C$6</f>
        <v>5.6941259559062729</v>
      </c>
      <c r="J927" s="172">
        <f ca="1">C927*'Allocation - Base'!$H$6+D927*'Allocation - Base'!$H$7+E927*'Allocation - Base'!$H$8+F927*'Allocation - Base'!$H$9+G927*'Allocation - Base'!$H$10+H927*'Allocation - Base'!$H$11+I927*'Allocation - Base'!$H$12</f>
        <v>3.8704192217564661</v>
      </c>
      <c r="K927" s="172">
        <f t="shared" ca="1" si="40"/>
        <v>0</v>
      </c>
      <c r="L927" s="172">
        <f t="shared" ca="1" si="41"/>
        <v>3.770419221756466</v>
      </c>
      <c r="M927" s="172">
        <f t="shared" ca="1" si="42"/>
        <v>3.770419221756466</v>
      </c>
      <c r="N927" s="172"/>
    </row>
    <row r="928" spans="2:14" x14ac:dyDescent="0.25">
      <c r="B928" s="164">
        <v>896</v>
      </c>
      <c r="C928" s="172">
        <f ca="1">'Data (DefiLlama)'!$H$7*100+_xlfn.NORM.S.INV(RAND())*'Data (DefiLlama)'!$K$7*$C$6</f>
        <v>4.3589878157725526</v>
      </c>
      <c r="D928" s="172">
        <f ca="1">'Data (DefiLlama)'!$H$8*100+_xlfn.NORM.S.INV(RAND())*'Data (DefiLlama)'!$K$8*$C$6</f>
        <v>3.6194238510203061</v>
      </c>
      <c r="E928" s="172">
        <f ca="1">'Data (DefiLlama)'!$H$9*100+_xlfn.NORM.S.INV(RAND())*'Data (DefiLlama)'!$K$9*$C$6</f>
        <v>4.3344876007076074</v>
      </c>
      <c r="F928" s="172">
        <f ca="1">'Data (DefiLlama)'!$H$10*100+_xlfn.NORM.S.INV(RAND())*'Data (DefiLlama)'!$K$10*$C$6</f>
        <v>4.7882524237060302</v>
      </c>
      <c r="G928" s="172">
        <f ca="1">'Data (DefiLlama)'!$H$11*100+_xlfn.NORM.S.INV(RAND())*'Data (DefiLlama)'!$K$11*$C$6</f>
        <v>0.22258190325430049</v>
      </c>
      <c r="H928" s="172">
        <f ca="1">'Data (DefiLlama)'!$H$12*100+_xlfn.NORM.S.INV(RAND())*'Data (DefiLlama)'!$K$12*$C$6</f>
        <v>3.9268911937225743</v>
      </c>
      <c r="I928" s="175">
        <f ca="1">'Data (DefiLlama)'!$H$13*100+_xlfn.NORM.S.INV(RAND())*'Data (DefiLlama)'!$K$13*$C$6</f>
        <v>6.4007700053487397</v>
      </c>
      <c r="J928" s="172">
        <f ca="1">C928*'Allocation - Base'!$H$6+D928*'Allocation - Base'!$H$7+E928*'Allocation - Base'!$H$8+F928*'Allocation - Base'!$H$9+G928*'Allocation - Base'!$H$10+H928*'Allocation - Base'!$H$11+I928*'Allocation - Base'!$H$12</f>
        <v>3.8963369818848452</v>
      </c>
      <c r="K928" s="172">
        <f t="shared" ca="1" si="40"/>
        <v>0</v>
      </c>
      <c r="L928" s="172">
        <f t="shared" ca="1" si="41"/>
        <v>3.7963369818848451</v>
      </c>
      <c r="M928" s="172">
        <f t="shared" ca="1" si="42"/>
        <v>3.7963369818848451</v>
      </c>
      <c r="N928" s="172"/>
    </row>
    <row r="929" spans="2:14" x14ac:dyDescent="0.25">
      <c r="B929" s="164">
        <v>897</v>
      </c>
      <c r="C929" s="172">
        <f ca="1">'Data (DefiLlama)'!$H$7*100+_xlfn.NORM.S.INV(RAND())*'Data (DefiLlama)'!$K$7*$C$6</f>
        <v>4.0875997878323709</v>
      </c>
      <c r="D929" s="172">
        <f ca="1">'Data (DefiLlama)'!$H$8*100+_xlfn.NORM.S.INV(RAND())*'Data (DefiLlama)'!$K$8*$C$6</f>
        <v>5.1523545110753695</v>
      </c>
      <c r="E929" s="172">
        <f ca="1">'Data (DefiLlama)'!$H$9*100+_xlfn.NORM.S.INV(RAND())*'Data (DefiLlama)'!$K$9*$C$6</f>
        <v>3.9991828378874144</v>
      </c>
      <c r="F929" s="172">
        <f ca="1">'Data (DefiLlama)'!$H$10*100+_xlfn.NORM.S.INV(RAND())*'Data (DefiLlama)'!$K$10*$C$6</f>
        <v>2.5006253322284913</v>
      </c>
      <c r="G929" s="172">
        <f ca="1">'Data (DefiLlama)'!$H$11*100+_xlfn.NORM.S.INV(RAND())*'Data (DefiLlama)'!$K$11*$C$6</f>
        <v>-0.32250889252789439</v>
      </c>
      <c r="H929" s="172">
        <f ca="1">'Data (DefiLlama)'!$H$12*100+_xlfn.NORM.S.INV(RAND())*'Data (DefiLlama)'!$K$12*$C$6</f>
        <v>4.6992158401061239</v>
      </c>
      <c r="I929" s="175">
        <f ca="1">'Data (DefiLlama)'!$H$13*100+_xlfn.NORM.S.INV(RAND())*'Data (DefiLlama)'!$K$13*$C$6</f>
        <v>5.6784027654173581</v>
      </c>
      <c r="J929" s="172">
        <f ca="1">C929*'Allocation - Base'!$H$6+D929*'Allocation - Base'!$H$7+E929*'Allocation - Base'!$H$8+F929*'Allocation - Base'!$H$9+G929*'Allocation - Base'!$H$10+H929*'Allocation - Base'!$H$11+I929*'Allocation - Base'!$H$12</f>
        <v>4.2029212049799316</v>
      </c>
      <c r="K929" s="172">
        <f t="shared" ref="K929:K992" ca="1" si="43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929" s="172">
        <f t="shared" ref="L929:L992" ca="1" si="44">J929-$C$7*100-K929</f>
        <v>4.102921204979932</v>
      </c>
      <c r="M929" s="172">
        <f t="shared" ref="M929:M992" ca="1" si="45">J929-$C$7*100</f>
        <v>4.102921204979932</v>
      </c>
      <c r="N929" s="172"/>
    </row>
    <row r="930" spans="2:14" x14ac:dyDescent="0.25">
      <c r="B930" s="164">
        <v>898</v>
      </c>
      <c r="C930" s="172">
        <f ca="1">'Data (DefiLlama)'!$H$7*100+_xlfn.NORM.S.INV(RAND())*'Data (DefiLlama)'!$K$7*$C$6</f>
        <v>4.1055423170197622</v>
      </c>
      <c r="D930" s="172">
        <f ca="1">'Data (DefiLlama)'!$H$8*100+_xlfn.NORM.S.INV(RAND())*'Data (DefiLlama)'!$K$8*$C$6</f>
        <v>5.4596618599481266</v>
      </c>
      <c r="E930" s="172">
        <f ca="1">'Data (DefiLlama)'!$H$9*100+_xlfn.NORM.S.INV(RAND())*'Data (DefiLlama)'!$K$9*$C$6</f>
        <v>4.1529406850030739</v>
      </c>
      <c r="F930" s="172">
        <f ca="1">'Data (DefiLlama)'!$H$10*100+_xlfn.NORM.S.INV(RAND())*'Data (DefiLlama)'!$K$10*$C$6</f>
        <v>3.6355301073308959</v>
      </c>
      <c r="G930" s="172">
        <f ca="1">'Data (DefiLlama)'!$H$11*100+_xlfn.NORM.S.INV(RAND())*'Data (DefiLlama)'!$K$11*$C$6</f>
        <v>0.15147462490888136</v>
      </c>
      <c r="H930" s="172">
        <f ca="1">'Data (DefiLlama)'!$H$12*100+_xlfn.NORM.S.INV(RAND())*'Data (DefiLlama)'!$K$12*$C$6</f>
        <v>4.4929687128777234</v>
      </c>
      <c r="I930" s="175">
        <f ca="1">'Data (DefiLlama)'!$H$13*100+_xlfn.NORM.S.INV(RAND())*'Data (DefiLlama)'!$K$13*$C$6</f>
        <v>6.7265841232131578</v>
      </c>
      <c r="J930" s="172">
        <f ca="1">C930*'Allocation - Base'!$H$6+D930*'Allocation - Base'!$H$7+E930*'Allocation - Base'!$H$8+F930*'Allocation - Base'!$H$9+G930*'Allocation - Base'!$H$10+H930*'Allocation - Base'!$H$11+I930*'Allocation - Base'!$H$12</f>
        <v>4.3163323695208309</v>
      </c>
      <c r="K930" s="172">
        <f t="shared" ca="1" si="43"/>
        <v>0</v>
      </c>
      <c r="L930" s="172">
        <f t="shared" ca="1" si="44"/>
        <v>4.2163323695208312</v>
      </c>
      <c r="M930" s="172">
        <f t="shared" ca="1" si="45"/>
        <v>4.2163323695208312</v>
      </c>
      <c r="N930" s="172"/>
    </row>
    <row r="931" spans="2:14" x14ac:dyDescent="0.25">
      <c r="B931" s="164">
        <v>899</v>
      </c>
      <c r="C931" s="172">
        <f ca="1">'Data (DefiLlama)'!$H$7*100+_xlfn.NORM.S.INV(RAND())*'Data (DefiLlama)'!$K$7*$C$6</f>
        <v>4.385485005547018</v>
      </c>
      <c r="D931" s="172">
        <f ca="1">'Data (DefiLlama)'!$H$8*100+_xlfn.NORM.S.INV(RAND())*'Data (DefiLlama)'!$K$8*$C$6</f>
        <v>5.075545886564278</v>
      </c>
      <c r="E931" s="172">
        <f ca="1">'Data (DefiLlama)'!$H$9*100+_xlfn.NORM.S.INV(RAND())*'Data (DefiLlama)'!$K$9*$C$6</f>
        <v>4.8123379631310934</v>
      </c>
      <c r="F931" s="172">
        <f ca="1">'Data (DefiLlama)'!$H$10*100+_xlfn.NORM.S.INV(RAND())*'Data (DefiLlama)'!$K$10*$C$6</f>
        <v>3.7721790447316894</v>
      </c>
      <c r="G931" s="172">
        <f ca="1">'Data (DefiLlama)'!$H$11*100+_xlfn.NORM.S.INV(RAND())*'Data (DefiLlama)'!$K$11*$C$6</f>
        <v>0.11508122030768568</v>
      </c>
      <c r="H931" s="172">
        <f ca="1">'Data (DefiLlama)'!$H$12*100+_xlfn.NORM.S.INV(RAND())*'Data (DefiLlama)'!$K$12*$C$6</f>
        <v>4.8923855021750402</v>
      </c>
      <c r="I931" s="175">
        <f ca="1">'Data (DefiLlama)'!$H$13*100+_xlfn.NORM.S.INV(RAND())*'Data (DefiLlama)'!$K$13*$C$6</f>
        <v>4.9539798804385518</v>
      </c>
      <c r="J931" s="172">
        <f ca="1">C931*'Allocation - Base'!$H$6+D931*'Allocation - Base'!$H$7+E931*'Allocation - Base'!$H$8+F931*'Allocation - Base'!$H$9+G931*'Allocation - Base'!$H$10+H931*'Allocation - Base'!$H$11+I931*'Allocation - Base'!$H$12</f>
        <v>4.5272283504295885</v>
      </c>
      <c r="K931" s="172">
        <f t="shared" ca="1" si="43"/>
        <v>0</v>
      </c>
      <c r="L931" s="172">
        <f t="shared" ca="1" si="44"/>
        <v>4.4272283504295888</v>
      </c>
      <c r="M931" s="172">
        <f t="shared" ca="1" si="45"/>
        <v>4.4272283504295888</v>
      </c>
      <c r="N931" s="172"/>
    </row>
    <row r="932" spans="2:14" x14ac:dyDescent="0.25">
      <c r="B932" s="164">
        <v>900</v>
      </c>
      <c r="C932" s="172">
        <f ca="1">'Data (DefiLlama)'!$H$7*100+_xlfn.NORM.S.INV(RAND())*'Data (DefiLlama)'!$K$7*$C$6</f>
        <v>4.2400105647451181</v>
      </c>
      <c r="D932" s="172">
        <f ca="1">'Data (DefiLlama)'!$H$8*100+_xlfn.NORM.S.INV(RAND())*'Data (DefiLlama)'!$K$8*$C$6</f>
        <v>5.3416176108901761</v>
      </c>
      <c r="E932" s="172">
        <f ca="1">'Data (DefiLlama)'!$H$9*100+_xlfn.NORM.S.INV(RAND())*'Data (DefiLlama)'!$K$9*$C$6</f>
        <v>4.3056287522512324</v>
      </c>
      <c r="F932" s="172">
        <f ca="1">'Data (DefiLlama)'!$H$10*100+_xlfn.NORM.S.INV(RAND())*'Data (DefiLlama)'!$K$10*$C$6</f>
        <v>1.8866190479836176</v>
      </c>
      <c r="G932" s="172">
        <f ca="1">'Data (DefiLlama)'!$H$11*100+_xlfn.NORM.S.INV(RAND())*'Data (DefiLlama)'!$K$11*$C$6</f>
        <v>-0.11297678444531657</v>
      </c>
      <c r="H932" s="172">
        <f ca="1">'Data (DefiLlama)'!$H$12*100+_xlfn.NORM.S.INV(RAND())*'Data (DefiLlama)'!$K$12*$C$6</f>
        <v>5.6987320717975667</v>
      </c>
      <c r="I932" s="175">
        <f ca="1">'Data (DefiLlama)'!$H$13*100+_xlfn.NORM.S.INV(RAND())*'Data (DefiLlama)'!$K$13*$C$6</f>
        <v>4.8488441682548666</v>
      </c>
      <c r="J932" s="172">
        <f ca="1">C932*'Allocation - Base'!$H$6+D932*'Allocation - Base'!$H$7+E932*'Allocation - Base'!$H$8+F932*'Allocation - Base'!$H$9+G932*'Allocation - Base'!$H$10+H932*'Allocation - Base'!$H$11+I932*'Allocation - Base'!$H$12</f>
        <v>4.5329757317562569</v>
      </c>
      <c r="K932" s="172">
        <f t="shared" ca="1" si="43"/>
        <v>0</v>
      </c>
      <c r="L932" s="172">
        <f t="shared" ca="1" si="44"/>
        <v>4.4329757317562573</v>
      </c>
      <c r="M932" s="172">
        <f t="shared" ca="1" si="45"/>
        <v>4.4329757317562573</v>
      </c>
      <c r="N932" s="172"/>
    </row>
    <row r="933" spans="2:14" x14ac:dyDescent="0.25">
      <c r="B933" s="164">
        <v>901</v>
      </c>
      <c r="C933" s="172">
        <f ca="1">'Data (DefiLlama)'!$H$7*100+_xlfn.NORM.S.INV(RAND())*'Data (DefiLlama)'!$K$7*$C$6</f>
        <v>4.0318003561095743</v>
      </c>
      <c r="D933" s="172">
        <f ca="1">'Data (DefiLlama)'!$H$8*100+_xlfn.NORM.S.INV(RAND())*'Data (DefiLlama)'!$K$8*$C$6</f>
        <v>5.6200505962660232</v>
      </c>
      <c r="E933" s="172">
        <f ca="1">'Data (DefiLlama)'!$H$9*100+_xlfn.NORM.S.INV(RAND())*'Data (DefiLlama)'!$K$9*$C$6</f>
        <v>4.5964833204951097</v>
      </c>
      <c r="F933" s="172">
        <f ca="1">'Data (DefiLlama)'!$H$10*100+_xlfn.NORM.S.INV(RAND())*'Data (DefiLlama)'!$K$10*$C$6</f>
        <v>3.4361851628888562</v>
      </c>
      <c r="G933" s="172">
        <f ca="1">'Data (DefiLlama)'!$H$11*100+_xlfn.NORM.S.INV(RAND())*'Data (DefiLlama)'!$K$11*$C$6</f>
        <v>0.22704994360757461</v>
      </c>
      <c r="H933" s="172">
        <f ca="1">'Data (DefiLlama)'!$H$12*100+_xlfn.NORM.S.INV(RAND())*'Data (DefiLlama)'!$K$12*$C$6</f>
        <v>4.1901137480594164</v>
      </c>
      <c r="I933" s="175">
        <f ca="1">'Data (DefiLlama)'!$H$13*100+_xlfn.NORM.S.INV(RAND())*'Data (DefiLlama)'!$K$13*$C$6</f>
        <v>4.7514086000649947</v>
      </c>
      <c r="J933" s="172">
        <f ca="1">C933*'Allocation - Base'!$H$6+D933*'Allocation - Base'!$H$7+E933*'Allocation - Base'!$H$8+F933*'Allocation - Base'!$H$9+G933*'Allocation - Base'!$H$10+H933*'Allocation - Base'!$H$11+I933*'Allocation - Base'!$H$12</f>
        <v>4.4035431454124465</v>
      </c>
      <c r="K933" s="172">
        <f t="shared" ca="1" si="43"/>
        <v>0</v>
      </c>
      <c r="L933" s="172">
        <f t="shared" ca="1" si="44"/>
        <v>4.3035431454124469</v>
      </c>
      <c r="M933" s="172">
        <f t="shared" ca="1" si="45"/>
        <v>4.3035431454124469</v>
      </c>
      <c r="N933" s="172"/>
    </row>
    <row r="934" spans="2:14" x14ac:dyDescent="0.25">
      <c r="B934" s="164">
        <v>902</v>
      </c>
      <c r="C934" s="172">
        <f ca="1">'Data (DefiLlama)'!$H$7*100+_xlfn.NORM.S.INV(RAND())*'Data (DefiLlama)'!$K$7*$C$6</f>
        <v>4.1684401296852824</v>
      </c>
      <c r="D934" s="172">
        <f ca="1">'Data (DefiLlama)'!$H$8*100+_xlfn.NORM.S.INV(RAND())*'Data (DefiLlama)'!$K$8*$C$6</f>
        <v>5.406817104727609</v>
      </c>
      <c r="E934" s="172">
        <f ca="1">'Data (DefiLlama)'!$H$9*100+_xlfn.NORM.S.INV(RAND())*'Data (DefiLlama)'!$K$9*$C$6</f>
        <v>5.1759015537513395</v>
      </c>
      <c r="F934" s="172">
        <f ca="1">'Data (DefiLlama)'!$H$10*100+_xlfn.NORM.S.INV(RAND())*'Data (DefiLlama)'!$K$10*$C$6</f>
        <v>3.4735155364809733</v>
      </c>
      <c r="G934" s="172">
        <f ca="1">'Data (DefiLlama)'!$H$11*100+_xlfn.NORM.S.INV(RAND())*'Data (DefiLlama)'!$K$11*$C$6</f>
        <v>0.27484085098615757</v>
      </c>
      <c r="H934" s="172">
        <f ca="1">'Data (DefiLlama)'!$H$12*100+_xlfn.NORM.S.INV(RAND())*'Data (DefiLlama)'!$K$12*$C$6</f>
        <v>5.0746329365089284</v>
      </c>
      <c r="I934" s="175">
        <f ca="1">'Data (DefiLlama)'!$H$13*100+_xlfn.NORM.S.INV(RAND())*'Data (DefiLlama)'!$K$13*$C$6</f>
        <v>4.7346409175262547</v>
      </c>
      <c r="J934" s="172">
        <f ca="1">C934*'Allocation - Base'!$H$6+D934*'Allocation - Base'!$H$7+E934*'Allocation - Base'!$H$8+F934*'Allocation - Base'!$H$9+G934*'Allocation - Base'!$H$10+H934*'Allocation - Base'!$H$11+I934*'Allocation - Base'!$H$12</f>
        <v>4.6711486865509695</v>
      </c>
      <c r="K934" s="172">
        <f t="shared" ca="1" si="43"/>
        <v>0</v>
      </c>
      <c r="L934" s="172">
        <f t="shared" ca="1" si="44"/>
        <v>4.5711486865509698</v>
      </c>
      <c r="M934" s="172">
        <f t="shared" ca="1" si="45"/>
        <v>4.5711486865509698</v>
      </c>
      <c r="N934" s="172"/>
    </row>
    <row r="935" spans="2:14" x14ac:dyDescent="0.25">
      <c r="B935" s="164">
        <v>903</v>
      </c>
      <c r="C935" s="172">
        <f ca="1">'Data (DefiLlama)'!$H$7*100+_xlfn.NORM.S.INV(RAND())*'Data (DefiLlama)'!$K$7*$C$6</f>
        <v>4.0769332179052853</v>
      </c>
      <c r="D935" s="172">
        <f ca="1">'Data (DefiLlama)'!$H$8*100+_xlfn.NORM.S.INV(RAND())*'Data (DefiLlama)'!$K$8*$C$6</f>
        <v>2.2328315834549977</v>
      </c>
      <c r="E935" s="172">
        <f ca="1">'Data (DefiLlama)'!$H$9*100+_xlfn.NORM.S.INV(RAND())*'Data (DefiLlama)'!$K$9*$C$6</f>
        <v>4.3987276001104432</v>
      </c>
      <c r="F935" s="172">
        <f ca="1">'Data (DefiLlama)'!$H$10*100+_xlfn.NORM.S.INV(RAND())*'Data (DefiLlama)'!$K$10*$C$6</f>
        <v>2.9947331133772517</v>
      </c>
      <c r="G935" s="172">
        <f ca="1">'Data (DefiLlama)'!$H$11*100+_xlfn.NORM.S.INV(RAND())*'Data (DefiLlama)'!$K$11*$C$6</f>
        <v>0.21371337078652738</v>
      </c>
      <c r="H935" s="172">
        <f ca="1">'Data (DefiLlama)'!$H$12*100+_xlfn.NORM.S.INV(RAND())*'Data (DefiLlama)'!$K$12*$C$6</f>
        <v>4.8757964678946051</v>
      </c>
      <c r="I935" s="175">
        <f ca="1">'Data (DefiLlama)'!$H$13*100+_xlfn.NORM.S.INV(RAND())*'Data (DefiLlama)'!$K$13*$C$6</f>
        <v>3.9752069172612252</v>
      </c>
      <c r="J935" s="172">
        <f ca="1">C935*'Allocation - Base'!$H$6+D935*'Allocation - Base'!$H$7+E935*'Allocation - Base'!$H$8+F935*'Allocation - Base'!$H$9+G935*'Allocation - Base'!$H$10+H935*'Allocation - Base'!$H$11+I935*'Allocation - Base'!$H$12</f>
        <v>3.6230248999864623</v>
      </c>
      <c r="K935" s="172">
        <f t="shared" ca="1" si="43"/>
        <v>0</v>
      </c>
      <c r="L935" s="172">
        <f t="shared" ca="1" si="44"/>
        <v>3.5230248999864622</v>
      </c>
      <c r="M935" s="172">
        <f t="shared" ca="1" si="45"/>
        <v>3.5230248999864622</v>
      </c>
      <c r="N935" s="172"/>
    </row>
    <row r="936" spans="2:14" x14ac:dyDescent="0.25">
      <c r="B936" s="164">
        <v>904</v>
      </c>
      <c r="C936" s="172">
        <f ca="1">'Data (DefiLlama)'!$H$7*100+_xlfn.NORM.S.INV(RAND())*'Data (DefiLlama)'!$K$7*$C$6</f>
        <v>3.9597879564639329</v>
      </c>
      <c r="D936" s="172">
        <f ca="1">'Data (DefiLlama)'!$H$8*100+_xlfn.NORM.S.INV(RAND())*'Data (DefiLlama)'!$K$8*$C$6</f>
        <v>4.627030006808579</v>
      </c>
      <c r="E936" s="172">
        <f ca="1">'Data (DefiLlama)'!$H$9*100+_xlfn.NORM.S.INV(RAND())*'Data (DefiLlama)'!$K$9*$C$6</f>
        <v>4.1351252318918856</v>
      </c>
      <c r="F936" s="172">
        <f ca="1">'Data (DefiLlama)'!$H$10*100+_xlfn.NORM.S.INV(RAND())*'Data (DefiLlama)'!$K$10*$C$6</f>
        <v>4.392677130349921</v>
      </c>
      <c r="G936" s="172">
        <f ca="1">'Data (DefiLlama)'!$H$11*100+_xlfn.NORM.S.INV(RAND())*'Data (DefiLlama)'!$K$11*$C$6</f>
        <v>0.34911979328374604</v>
      </c>
      <c r="H936" s="172">
        <f ca="1">'Data (DefiLlama)'!$H$12*100+_xlfn.NORM.S.INV(RAND())*'Data (DefiLlama)'!$K$12*$C$6</f>
        <v>5.3469177426520913</v>
      </c>
      <c r="I936" s="175">
        <f ca="1">'Data (DefiLlama)'!$H$13*100+_xlfn.NORM.S.INV(RAND())*'Data (DefiLlama)'!$K$13*$C$6</f>
        <v>7.1503581583071973</v>
      </c>
      <c r="J936" s="172">
        <f ca="1">C936*'Allocation - Base'!$H$6+D936*'Allocation - Base'!$H$7+E936*'Allocation - Base'!$H$8+F936*'Allocation - Base'!$H$9+G936*'Allocation - Base'!$H$10+H936*'Allocation - Base'!$H$11+I936*'Allocation - Base'!$H$12</f>
        <v>4.1979688476762966</v>
      </c>
      <c r="K936" s="172">
        <f t="shared" ca="1" si="43"/>
        <v>0</v>
      </c>
      <c r="L936" s="172">
        <f t="shared" ca="1" si="44"/>
        <v>4.097968847676297</v>
      </c>
      <c r="M936" s="172">
        <f t="shared" ca="1" si="45"/>
        <v>4.097968847676297</v>
      </c>
      <c r="N936" s="172"/>
    </row>
    <row r="937" spans="2:14" x14ac:dyDescent="0.25">
      <c r="B937" s="164">
        <v>905</v>
      </c>
      <c r="C937" s="172">
        <f ca="1">'Data (DefiLlama)'!$H$7*100+_xlfn.NORM.S.INV(RAND())*'Data (DefiLlama)'!$K$7*$C$6</f>
        <v>4.4923937302549026</v>
      </c>
      <c r="D937" s="172">
        <f ca="1">'Data (DefiLlama)'!$H$8*100+_xlfn.NORM.S.INV(RAND())*'Data (DefiLlama)'!$K$8*$C$6</f>
        <v>4.7837391683967123</v>
      </c>
      <c r="E937" s="172">
        <f ca="1">'Data (DefiLlama)'!$H$9*100+_xlfn.NORM.S.INV(RAND())*'Data (DefiLlama)'!$K$9*$C$6</f>
        <v>4.0745365118004671</v>
      </c>
      <c r="F937" s="172">
        <f ca="1">'Data (DefiLlama)'!$H$10*100+_xlfn.NORM.S.INV(RAND())*'Data (DefiLlama)'!$K$10*$C$6</f>
        <v>3.9032730379850498</v>
      </c>
      <c r="G937" s="172">
        <f ca="1">'Data (DefiLlama)'!$H$11*100+_xlfn.NORM.S.INV(RAND())*'Data (DefiLlama)'!$K$11*$C$6</f>
        <v>0.39026774635945366</v>
      </c>
      <c r="H937" s="172">
        <f ca="1">'Data (DefiLlama)'!$H$12*100+_xlfn.NORM.S.INV(RAND())*'Data (DefiLlama)'!$K$12*$C$6</f>
        <v>5.6274472241554072</v>
      </c>
      <c r="I937" s="175">
        <f ca="1">'Data (DefiLlama)'!$H$13*100+_xlfn.NORM.S.INV(RAND())*'Data (DefiLlama)'!$K$13*$C$6</f>
        <v>4.5495843263383744</v>
      </c>
      <c r="J937" s="172">
        <f ca="1">C937*'Allocation - Base'!$H$6+D937*'Allocation - Base'!$H$7+E937*'Allocation - Base'!$H$8+F937*'Allocation - Base'!$H$9+G937*'Allocation - Base'!$H$10+H937*'Allocation - Base'!$H$11+I937*'Allocation - Base'!$H$12</f>
        <v>4.4259175100670491</v>
      </c>
      <c r="K937" s="172">
        <f t="shared" ca="1" si="43"/>
        <v>0</v>
      </c>
      <c r="L937" s="172">
        <f t="shared" ca="1" si="44"/>
        <v>4.3259175100670495</v>
      </c>
      <c r="M937" s="172">
        <f t="shared" ca="1" si="45"/>
        <v>4.3259175100670495</v>
      </c>
      <c r="N937" s="172"/>
    </row>
    <row r="938" spans="2:14" x14ac:dyDescent="0.25">
      <c r="B938" s="164">
        <v>906</v>
      </c>
      <c r="C938" s="172">
        <f ca="1">'Data (DefiLlama)'!$H$7*100+_xlfn.NORM.S.INV(RAND())*'Data (DefiLlama)'!$K$7*$C$6</f>
        <v>4.2088700224489486</v>
      </c>
      <c r="D938" s="172">
        <f ca="1">'Data (DefiLlama)'!$H$8*100+_xlfn.NORM.S.INV(RAND())*'Data (DefiLlama)'!$K$8*$C$6</f>
        <v>3.2846584067170652</v>
      </c>
      <c r="E938" s="172">
        <f ca="1">'Data (DefiLlama)'!$H$9*100+_xlfn.NORM.S.INV(RAND())*'Data (DefiLlama)'!$K$9*$C$6</f>
        <v>3.3755323982466265</v>
      </c>
      <c r="F938" s="172">
        <f ca="1">'Data (DefiLlama)'!$H$10*100+_xlfn.NORM.S.INV(RAND())*'Data (DefiLlama)'!$K$10*$C$6</f>
        <v>2.7979953800747634</v>
      </c>
      <c r="G938" s="172">
        <f ca="1">'Data (DefiLlama)'!$H$11*100+_xlfn.NORM.S.INV(RAND())*'Data (DefiLlama)'!$K$11*$C$6</f>
        <v>0.16844635937040439</v>
      </c>
      <c r="H938" s="172">
        <f ca="1">'Data (DefiLlama)'!$H$12*100+_xlfn.NORM.S.INV(RAND())*'Data (DefiLlama)'!$K$12*$C$6</f>
        <v>4.9527847935422962</v>
      </c>
      <c r="I938" s="175">
        <f ca="1">'Data (DefiLlama)'!$H$13*100+_xlfn.NORM.S.INV(RAND())*'Data (DefiLlama)'!$K$13*$C$6</f>
        <v>5.6069750990415868</v>
      </c>
      <c r="J938" s="172">
        <f ca="1">C938*'Allocation - Base'!$H$6+D938*'Allocation - Base'!$H$7+E938*'Allocation - Base'!$H$8+F938*'Allocation - Base'!$H$9+G938*'Allocation - Base'!$H$10+H938*'Allocation - Base'!$H$11+I938*'Allocation - Base'!$H$12</f>
        <v>3.6790487449754723</v>
      </c>
      <c r="K938" s="172">
        <f t="shared" ca="1" si="43"/>
        <v>0</v>
      </c>
      <c r="L938" s="172">
        <f t="shared" ca="1" si="44"/>
        <v>3.5790487449754722</v>
      </c>
      <c r="M938" s="172">
        <f t="shared" ca="1" si="45"/>
        <v>3.5790487449754722</v>
      </c>
      <c r="N938" s="172"/>
    </row>
    <row r="939" spans="2:14" x14ac:dyDescent="0.25">
      <c r="B939" s="164">
        <v>907</v>
      </c>
      <c r="C939" s="172">
        <f ca="1">'Data (DefiLlama)'!$H$7*100+_xlfn.NORM.S.INV(RAND())*'Data (DefiLlama)'!$K$7*$C$6</f>
        <v>4.1664660931386814</v>
      </c>
      <c r="D939" s="172">
        <f ca="1">'Data (DefiLlama)'!$H$8*100+_xlfn.NORM.S.INV(RAND())*'Data (DefiLlama)'!$K$8*$C$6</f>
        <v>4.1626028718342294</v>
      </c>
      <c r="E939" s="172">
        <f ca="1">'Data (DefiLlama)'!$H$9*100+_xlfn.NORM.S.INV(RAND())*'Data (DefiLlama)'!$K$9*$C$6</f>
        <v>4.6163957580919508</v>
      </c>
      <c r="F939" s="172">
        <f ca="1">'Data (DefiLlama)'!$H$10*100+_xlfn.NORM.S.INV(RAND())*'Data (DefiLlama)'!$K$10*$C$6</f>
        <v>3.0929300550473937</v>
      </c>
      <c r="G939" s="172">
        <f ca="1">'Data (DefiLlama)'!$H$11*100+_xlfn.NORM.S.INV(RAND())*'Data (DefiLlama)'!$K$11*$C$6</f>
        <v>-0.58371381918533416</v>
      </c>
      <c r="H939" s="172">
        <f ca="1">'Data (DefiLlama)'!$H$12*100+_xlfn.NORM.S.INV(RAND())*'Data (DefiLlama)'!$K$12*$C$6</f>
        <v>4.0873160310456953</v>
      </c>
      <c r="I939" s="175">
        <f ca="1">'Data (DefiLlama)'!$H$13*100+_xlfn.NORM.S.INV(RAND())*'Data (DefiLlama)'!$K$13*$C$6</f>
        <v>4.7644290425073379</v>
      </c>
      <c r="J939" s="172">
        <f ca="1">C939*'Allocation - Base'!$H$6+D939*'Allocation - Base'!$H$7+E939*'Allocation - Base'!$H$8+F939*'Allocation - Base'!$H$9+G939*'Allocation - Base'!$H$10+H939*'Allocation - Base'!$H$11+I939*'Allocation - Base'!$H$12</f>
        <v>4.0286011991207369</v>
      </c>
      <c r="K939" s="172">
        <f t="shared" ca="1" si="43"/>
        <v>0</v>
      </c>
      <c r="L939" s="172">
        <f t="shared" ca="1" si="44"/>
        <v>3.9286011991207368</v>
      </c>
      <c r="M939" s="172">
        <f t="shared" ca="1" si="45"/>
        <v>3.9286011991207368</v>
      </c>
      <c r="N939" s="172"/>
    </row>
    <row r="940" spans="2:14" x14ac:dyDescent="0.25">
      <c r="B940" s="164">
        <v>908</v>
      </c>
      <c r="C940" s="172">
        <f ca="1">'Data (DefiLlama)'!$H$7*100+_xlfn.NORM.S.INV(RAND())*'Data (DefiLlama)'!$K$7*$C$6</f>
        <v>4.4342291303309453</v>
      </c>
      <c r="D940" s="172">
        <f ca="1">'Data (DefiLlama)'!$H$8*100+_xlfn.NORM.S.INV(RAND())*'Data (DefiLlama)'!$K$8*$C$6</f>
        <v>2.9543248248126259</v>
      </c>
      <c r="E940" s="172">
        <f ca="1">'Data (DefiLlama)'!$H$9*100+_xlfn.NORM.S.INV(RAND())*'Data (DefiLlama)'!$K$9*$C$6</f>
        <v>3.6790488364175618</v>
      </c>
      <c r="F940" s="172">
        <f ca="1">'Data (DefiLlama)'!$H$10*100+_xlfn.NORM.S.INV(RAND())*'Data (DefiLlama)'!$K$10*$C$6</f>
        <v>3.1562274056931692</v>
      </c>
      <c r="G940" s="172">
        <f ca="1">'Data (DefiLlama)'!$H$11*100+_xlfn.NORM.S.INV(RAND())*'Data (DefiLlama)'!$K$11*$C$6</f>
        <v>-1.5616933461401016E-2</v>
      </c>
      <c r="H940" s="172">
        <f ca="1">'Data (DefiLlama)'!$H$12*100+_xlfn.NORM.S.INV(RAND())*'Data (DefiLlama)'!$K$12*$C$6</f>
        <v>4.7745513738956902</v>
      </c>
      <c r="I940" s="175">
        <f ca="1">'Data (DefiLlama)'!$H$13*100+_xlfn.NORM.S.INV(RAND())*'Data (DefiLlama)'!$K$13*$C$6</f>
        <v>4.7825284854460444</v>
      </c>
      <c r="J940" s="172">
        <f ca="1">C940*'Allocation - Base'!$H$6+D940*'Allocation - Base'!$H$7+E940*'Allocation - Base'!$H$8+F940*'Allocation - Base'!$H$9+G940*'Allocation - Base'!$H$10+H940*'Allocation - Base'!$H$11+I940*'Allocation - Base'!$H$12</f>
        <v>3.7040140138181137</v>
      </c>
      <c r="K940" s="172">
        <f t="shared" ca="1" si="43"/>
        <v>0</v>
      </c>
      <c r="L940" s="172">
        <f t="shared" ca="1" si="44"/>
        <v>3.6040140138181136</v>
      </c>
      <c r="M940" s="172">
        <f t="shared" ca="1" si="45"/>
        <v>3.6040140138181136</v>
      </c>
      <c r="N940" s="172"/>
    </row>
    <row r="941" spans="2:14" x14ac:dyDescent="0.25">
      <c r="B941" s="164">
        <v>909</v>
      </c>
      <c r="C941" s="172">
        <f ca="1">'Data (DefiLlama)'!$H$7*100+_xlfn.NORM.S.INV(RAND())*'Data (DefiLlama)'!$K$7*$C$6</f>
        <v>4.121205894027689</v>
      </c>
      <c r="D941" s="172">
        <f ca="1">'Data (DefiLlama)'!$H$8*100+_xlfn.NORM.S.INV(RAND())*'Data (DefiLlama)'!$K$8*$C$6</f>
        <v>4.3028289187715778</v>
      </c>
      <c r="E941" s="172">
        <f ca="1">'Data (DefiLlama)'!$H$9*100+_xlfn.NORM.S.INV(RAND())*'Data (DefiLlama)'!$K$9*$C$6</f>
        <v>4.667169388074079</v>
      </c>
      <c r="F941" s="172">
        <f ca="1">'Data (DefiLlama)'!$H$10*100+_xlfn.NORM.S.INV(RAND())*'Data (DefiLlama)'!$K$10*$C$6</f>
        <v>3.7946443325174424</v>
      </c>
      <c r="G941" s="172">
        <f ca="1">'Data (DefiLlama)'!$H$11*100+_xlfn.NORM.S.INV(RAND())*'Data (DefiLlama)'!$K$11*$C$6</f>
        <v>-3.7035826457649711E-2</v>
      </c>
      <c r="H941" s="172">
        <f ca="1">'Data (DefiLlama)'!$H$12*100+_xlfn.NORM.S.INV(RAND())*'Data (DefiLlama)'!$K$12*$C$6</f>
        <v>4.5834061040133252</v>
      </c>
      <c r="I941" s="175">
        <f ca="1">'Data (DefiLlama)'!$H$13*100+_xlfn.NORM.S.INV(RAND())*'Data (DefiLlama)'!$K$13*$C$6</f>
        <v>6.2183394514734687</v>
      </c>
      <c r="J941" s="172">
        <f ca="1">C941*'Allocation - Base'!$H$6+D941*'Allocation - Base'!$H$7+E941*'Allocation - Base'!$H$8+F941*'Allocation - Base'!$H$9+G941*'Allocation - Base'!$H$10+H941*'Allocation - Base'!$H$11+I941*'Allocation - Base'!$H$12</f>
        <v>4.1645204691988367</v>
      </c>
      <c r="K941" s="172">
        <f t="shared" ca="1" si="43"/>
        <v>0</v>
      </c>
      <c r="L941" s="172">
        <f t="shared" ca="1" si="44"/>
        <v>4.064520469198837</v>
      </c>
      <c r="M941" s="172">
        <f t="shared" ca="1" si="45"/>
        <v>4.064520469198837</v>
      </c>
      <c r="N941" s="172"/>
    </row>
    <row r="942" spans="2:14" x14ac:dyDescent="0.25">
      <c r="B942" s="164">
        <v>910</v>
      </c>
      <c r="C942" s="172">
        <f ca="1">'Data (DefiLlama)'!$H$7*100+_xlfn.NORM.S.INV(RAND())*'Data (DefiLlama)'!$K$7*$C$6</f>
        <v>4.3078108449217236</v>
      </c>
      <c r="D942" s="172">
        <f ca="1">'Data (DefiLlama)'!$H$8*100+_xlfn.NORM.S.INV(RAND())*'Data (DefiLlama)'!$K$8*$C$6</f>
        <v>6.6910630421741901</v>
      </c>
      <c r="E942" s="172">
        <f ca="1">'Data (DefiLlama)'!$H$9*100+_xlfn.NORM.S.INV(RAND())*'Data (DefiLlama)'!$K$9*$C$6</f>
        <v>4.8051155292777246</v>
      </c>
      <c r="F942" s="172">
        <f ca="1">'Data (DefiLlama)'!$H$10*100+_xlfn.NORM.S.INV(RAND())*'Data (DefiLlama)'!$K$10*$C$6</f>
        <v>4.2437168374309797</v>
      </c>
      <c r="G942" s="172">
        <f ca="1">'Data (DefiLlama)'!$H$11*100+_xlfn.NORM.S.INV(RAND())*'Data (DefiLlama)'!$K$11*$C$6</f>
        <v>-0.58698292610620417</v>
      </c>
      <c r="H942" s="172">
        <f ca="1">'Data (DefiLlama)'!$H$12*100+_xlfn.NORM.S.INV(RAND())*'Data (DefiLlama)'!$K$12*$C$6</f>
        <v>5.6068383179799675</v>
      </c>
      <c r="I942" s="175">
        <f ca="1">'Data (DefiLlama)'!$H$13*100+_xlfn.NORM.S.INV(RAND())*'Data (DefiLlama)'!$K$13*$C$6</f>
        <v>4.6017744853263345</v>
      </c>
      <c r="J942" s="172">
        <f ca="1">C942*'Allocation - Base'!$H$6+D942*'Allocation - Base'!$H$7+E942*'Allocation - Base'!$H$8+F942*'Allocation - Base'!$H$9+G942*'Allocation - Base'!$H$10+H942*'Allocation - Base'!$H$11+I942*'Allocation - Base'!$H$12</f>
        <v>4.9780644977311805</v>
      </c>
      <c r="K942" s="172">
        <f t="shared" ca="1" si="43"/>
        <v>9.2068010195509284</v>
      </c>
      <c r="L942" s="172">
        <f t="shared" ca="1" si="44"/>
        <v>-4.3287365218197476</v>
      </c>
      <c r="M942" s="172">
        <f t="shared" ca="1" si="45"/>
        <v>4.8780644977311809</v>
      </c>
      <c r="N942" s="172"/>
    </row>
    <row r="943" spans="2:14" x14ac:dyDescent="0.25">
      <c r="B943" s="164">
        <v>911</v>
      </c>
      <c r="C943" s="172">
        <f ca="1">'Data (DefiLlama)'!$H$7*100+_xlfn.NORM.S.INV(RAND())*'Data (DefiLlama)'!$K$7*$C$6</f>
        <v>4.3677389377280029</v>
      </c>
      <c r="D943" s="172">
        <f ca="1">'Data (DefiLlama)'!$H$8*100+_xlfn.NORM.S.INV(RAND())*'Data (DefiLlama)'!$K$8*$C$6</f>
        <v>4.7038303632149647</v>
      </c>
      <c r="E943" s="172">
        <f ca="1">'Data (DefiLlama)'!$H$9*100+_xlfn.NORM.S.INV(RAND())*'Data (DefiLlama)'!$K$9*$C$6</f>
        <v>3.2177201600765213</v>
      </c>
      <c r="F943" s="172">
        <f ca="1">'Data (DefiLlama)'!$H$10*100+_xlfn.NORM.S.INV(RAND())*'Data (DefiLlama)'!$K$10*$C$6</f>
        <v>4.0884938890161049</v>
      </c>
      <c r="G943" s="172">
        <f ca="1">'Data (DefiLlama)'!$H$11*100+_xlfn.NORM.S.INV(RAND())*'Data (DefiLlama)'!$K$11*$C$6</f>
        <v>0.4255640955021911</v>
      </c>
      <c r="H943" s="172">
        <f ca="1">'Data (DefiLlama)'!$H$12*100+_xlfn.NORM.S.INV(RAND())*'Data (DefiLlama)'!$K$12*$C$6</f>
        <v>4.3429049877404449</v>
      </c>
      <c r="I943" s="175">
        <f ca="1">'Data (DefiLlama)'!$H$13*100+_xlfn.NORM.S.INV(RAND())*'Data (DefiLlama)'!$K$13*$C$6</f>
        <v>6.0390323716708441</v>
      </c>
      <c r="J943" s="172">
        <f ca="1">C943*'Allocation - Base'!$H$6+D943*'Allocation - Base'!$H$7+E943*'Allocation - Base'!$H$8+F943*'Allocation - Base'!$H$9+G943*'Allocation - Base'!$H$10+H943*'Allocation - Base'!$H$11+I943*'Allocation - Base'!$H$12</f>
        <v>3.9634232650774486</v>
      </c>
      <c r="K943" s="172">
        <f t="shared" ca="1" si="43"/>
        <v>7.9610887925383986</v>
      </c>
      <c r="L943" s="172">
        <f t="shared" ca="1" si="44"/>
        <v>-4.0976655274609506</v>
      </c>
      <c r="M943" s="172">
        <f t="shared" ca="1" si="45"/>
        <v>3.8634232650774485</v>
      </c>
      <c r="N943" s="172"/>
    </row>
    <row r="944" spans="2:14" x14ac:dyDescent="0.25">
      <c r="B944" s="164">
        <v>912</v>
      </c>
      <c r="C944" s="172">
        <f ca="1">'Data (DefiLlama)'!$H$7*100+_xlfn.NORM.S.INV(RAND())*'Data (DefiLlama)'!$K$7*$C$6</f>
        <v>4.4397555956538381</v>
      </c>
      <c r="D944" s="172">
        <f ca="1">'Data (DefiLlama)'!$H$8*100+_xlfn.NORM.S.INV(RAND())*'Data (DefiLlama)'!$K$8*$C$6</f>
        <v>5.6232441581361154</v>
      </c>
      <c r="E944" s="172">
        <f ca="1">'Data (DefiLlama)'!$H$9*100+_xlfn.NORM.S.INV(RAND())*'Data (DefiLlama)'!$K$9*$C$6</f>
        <v>4.5166368147702718</v>
      </c>
      <c r="F944" s="172">
        <f ca="1">'Data (DefiLlama)'!$H$10*100+_xlfn.NORM.S.INV(RAND())*'Data (DefiLlama)'!$K$10*$C$6</f>
        <v>2.9516881330688869</v>
      </c>
      <c r="G944" s="172">
        <f ca="1">'Data (DefiLlama)'!$H$11*100+_xlfn.NORM.S.INV(RAND())*'Data (DefiLlama)'!$K$11*$C$6</f>
        <v>0.6919718043343448</v>
      </c>
      <c r="H944" s="172">
        <f ca="1">'Data (DefiLlama)'!$H$12*100+_xlfn.NORM.S.INV(RAND())*'Data (DefiLlama)'!$K$12*$C$6</f>
        <v>5.0855484059275469</v>
      </c>
      <c r="I944" s="175">
        <f ca="1">'Data (DefiLlama)'!$H$13*100+_xlfn.NORM.S.INV(RAND())*'Data (DefiLlama)'!$K$13*$C$6</f>
        <v>6.3797942170671851</v>
      </c>
      <c r="J944" s="172">
        <f ca="1">C944*'Allocation - Base'!$H$6+D944*'Allocation - Base'!$H$7+E944*'Allocation - Base'!$H$8+F944*'Allocation - Base'!$H$9+G944*'Allocation - Base'!$H$10+H944*'Allocation - Base'!$H$11+I944*'Allocation - Base'!$H$12</f>
        <v>4.6643277730285977</v>
      </c>
      <c r="K944" s="172">
        <f t="shared" ca="1" si="43"/>
        <v>0</v>
      </c>
      <c r="L944" s="172">
        <f t="shared" ca="1" si="44"/>
        <v>4.564327773028598</v>
      </c>
      <c r="M944" s="172">
        <f t="shared" ca="1" si="45"/>
        <v>4.564327773028598</v>
      </c>
      <c r="N944" s="172"/>
    </row>
    <row r="945" spans="2:14" x14ac:dyDescent="0.25">
      <c r="B945" s="164">
        <v>913</v>
      </c>
      <c r="C945" s="172">
        <f ca="1">'Data (DefiLlama)'!$H$7*100+_xlfn.NORM.S.INV(RAND())*'Data (DefiLlama)'!$K$7*$C$6</f>
        <v>4.1702846498052102</v>
      </c>
      <c r="D945" s="172">
        <f ca="1">'Data (DefiLlama)'!$H$8*100+_xlfn.NORM.S.INV(RAND())*'Data (DefiLlama)'!$K$8*$C$6</f>
        <v>4.7340407282132739</v>
      </c>
      <c r="E945" s="172">
        <f ca="1">'Data (DefiLlama)'!$H$9*100+_xlfn.NORM.S.INV(RAND())*'Data (DefiLlama)'!$K$9*$C$6</f>
        <v>4.9971277766231585</v>
      </c>
      <c r="F945" s="172">
        <f ca="1">'Data (DefiLlama)'!$H$10*100+_xlfn.NORM.S.INV(RAND())*'Data (DefiLlama)'!$K$10*$C$6</f>
        <v>2.8388177750290873</v>
      </c>
      <c r="G945" s="172">
        <f ca="1">'Data (DefiLlama)'!$H$11*100+_xlfn.NORM.S.INV(RAND())*'Data (DefiLlama)'!$K$11*$C$6</f>
        <v>2.9558974528883442E-2</v>
      </c>
      <c r="H945" s="172">
        <f ca="1">'Data (DefiLlama)'!$H$12*100+_xlfn.NORM.S.INV(RAND())*'Data (DefiLlama)'!$K$12*$C$6</f>
        <v>6.0290667363152091</v>
      </c>
      <c r="I945" s="175">
        <f ca="1">'Data (DefiLlama)'!$H$13*100+_xlfn.NORM.S.INV(RAND())*'Data (DefiLlama)'!$K$13*$C$6</f>
        <v>4.0069445935206591</v>
      </c>
      <c r="J945" s="172">
        <f ca="1">C945*'Allocation - Base'!$H$6+D945*'Allocation - Base'!$H$7+E945*'Allocation - Base'!$H$8+F945*'Allocation - Base'!$H$9+G945*'Allocation - Base'!$H$10+H945*'Allocation - Base'!$H$11+I945*'Allocation - Base'!$H$12</f>
        <v>4.5897154803243962</v>
      </c>
      <c r="K945" s="172">
        <f t="shared" ca="1" si="43"/>
        <v>1.4021079898703637</v>
      </c>
      <c r="L945" s="172">
        <f t="shared" ca="1" si="44"/>
        <v>3.0876074904540332</v>
      </c>
      <c r="M945" s="172">
        <f t="shared" ca="1" si="45"/>
        <v>4.4897154803243966</v>
      </c>
      <c r="N945" s="172"/>
    </row>
    <row r="946" spans="2:14" x14ac:dyDescent="0.25">
      <c r="B946" s="164">
        <v>914</v>
      </c>
      <c r="C946" s="172">
        <f ca="1">'Data (DefiLlama)'!$H$7*100+_xlfn.NORM.S.INV(RAND())*'Data (DefiLlama)'!$K$7*$C$6</f>
        <v>4.2496525043252573</v>
      </c>
      <c r="D946" s="172">
        <f ca="1">'Data (DefiLlama)'!$H$8*100+_xlfn.NORM.S.INV(RAND())*'Data (DefiLlama)'!$K$8*$C$6</f>
        <v>4.0342056828373227</v>
      </c>
      <c r="E946" s="172">
        <f ca="1">'Data (DefiLlama)'!$H$9*100+_xlfn.NORM.S.INV(RAND())*'Data (DefiLlama)'!$K$9*$C$6</f>
        <v>4.080704692609805</v>
      </c>
      <c r="F946" s="172">
        <f ca="1">'Data (DefiLlama)'!$H$10*100+_xlfn.NORM.S.INV(RAND())*'Data (DefiLlama)'!$K$10*$C$6</f>
        <v>3.183064389734068</v>
      </c>
      <c r="G946" s="172">
        <f ca="1">'Data (DefiLlama)'!$H$11*100+_xlfn.NORM.S.INV(RAND())*'Data (DefiLlama)'!$K$11*$C$6</f>
        <v>-0.10157055258739524</v>
      </c>
      <c r="H946" s="172">
        <f ca="1">'Data (DefiLlama)'!$H$12*100+_xlfn.NORM.S.INV(RAND())*'Data (DefiLlama)'!$K$12*$C$6</f>
        <v>4.5678231157429838</v>
      </c>
      <c r="I946" s="175">
        <f ca="1">'Data (DefiLlama)'!$H$13*100+_xlfn.NORM.S.INV(RAND())*'Data (DefiLlama)'!$K$13*$C$6</f>
        <v>3.9068265931578363</v>
      </c>
      <c r="J946" s="172">
        <f ca="1">C946*'Allocation - Base'!$H$6+D946*'Allocation - Base'!$H$7+E946*'Allocation - Base'!$H$8+F946*'Allocation - Base'!$H$9+G946*'Allocation - Base'!$H$10+H946*'Allocation - Base'!$H$11+I946*'Allocation - Base'!$H$12</f>
        <v>3.9837182848914372</v>
      </c>
      <c r="K946" s="172">
        <f t="shared" ca="1" si="43"/>
        <v>0</v>
      </c>
      <c r="L946" s="172">
        <f t="shared" ca="1" si="44"/>
        <v>3.8837182848914371</v>
      </c>
      <c r="M946" s="172">
        <f t="shared" ca="1" si="45"/>
        <v>3.8837182848914371</v>
      </c>
      <c r="N946" s="172"/>
    </row>
    <row r="947" spans="2:14" x14ac:dyDescent="0.25">
      <c r="B947" s="164">
        <v>915</v>
      </c>
      <c r="C947" s="172">
        <f ca="1">'Data (DefiLlama)'!$H$7*100+_xlfn.NORM.S.INV(RAND())*'Data (DefiLlama)'!$K$7*$C$6</f>
        <v>4.2313929563797759</v>
      </c>
      <c r="D947" s="172">
        <f ca="1">'Data (DefiLlama)'!$H$8*100+_xlfn.NORM.S.INV(RAND())*'Data (DefiLlama)'!$K$8*$C$6</f>
        <v>4.3033770797689863</v>
      </c>
      <c r="E947" s="172">
        <f ca="1">'Data (DefiLlama)'!$H$9*100+_xlfn.NORM.S.INV(RAND())*'Data (DefiLlama)'!$K$9*$C$6</f>
        <v>4.0208201385303566</v>
      </c>
      <c r="F947" s="172">
        <f ca="1">'Data (DefiLlama)'!$H$10*100+_xlfn.NORM.S.INV(RAND())*'Data (DefiLlama)'!$K$10*$C$6</f>
        <v>3.7836158945189191</v>
      </c>
      <c r="G947" s="172">
        <f ca="1">'Data (DefiLlama)'!$H$11*100+_xlfn.NORM.S.INV(RAND())*'Data (DefiLlama)'!$K$11*$C$6</f>
        <v>-0.18301202897761906</v>
      </c>
      <c r="H947" s="172">
        <f ca="1">'Data (DefiLlama)'!$H$12*100+_xlfn.NORM.S.INV(RAND())*'Data (DefiLlama)'!$K$12*$C$6</f>
        <v>5.0487193339360363</v>
      </c>
      <c r="I947" s="175">
        <f ca="1">'Data (DefiLlama)'!$H$13*100+_xlfn.NORM.S.INV(RAND())*'Data (DefiLlama)'!$K$13*$C$6</f>
        <v>5.8205842032309985</v>
      </c>
      <c r="J947" s="172">
        <f ca="1">C947*'Allocation - Base'!$H$6+D947*'Allocation - Base'!$H$7+E947*'Allocation - Base'!$H$8+F947*'Allocation - Base'!$H$9+G947*'Allocation - Base'!$H$10+H947*'Allocation - Base'!$H$11+I947*'Allocation - Base'!$H$12</f>
        <v>4.0986244901302937</v>
      </c>
      <c r="K947" s="172">
        <f t="shared" ca="1" si="43"/>
        <v>0</v>
      </c>
      <c r="L947" s="172">
        <f t="shared" ca="1" si="44"/>
        <v>3.9986244901302936</v>
      </c>
      <c r="M947" s="172">
        <f t="shared" ca="1" si="45"/>
        <v>3.9986244901302936</v>
      </c>
      <c r="N947" s="172"/>
    </row>
    <row r="948" spans="2:14" x14ac:dyDescent="0.25">
      <c r="B948" s="164">
        <v>916</v>
      </c>
      <c r="C948" s="172">
        <f ca="1">'Data (DefiLlama)'!$H$7*100+_xlfn.NORM.S.INV(RAND())*'Data (DefiLlama)'!$K$7*$C$6</f>
        <v>4.503146603998144</v>
      </c>
      <c r="D948" s="172">
        <f ca="1">'Data (DefiLlama)'!$H$8*100+_xlfn.NORM.S.INV(RAND())*'Data (DefiLlama)'!$K$8*$C$6</f>
        <v>3.869369577350346</v>
      </c>
      <c r="E948" s="172">
        <f ca="1">'Data (DefiLlama)'!$H$9*100+_xlfn.NORM.S.INV(RAND())*'Data (DefiLlama)'!$K$9*$C$6</f>
        <v>4.3348353758863709</v>
      </c>
      <c r="F948" s="172">
        <f ca="1">'Data (DefiLlama)'!$H$10*100+_xlfn.NORM.S.INV(RAND())*'Data (DefiLlama)'!$K$10*$C$6</f>
        <v>2.9114471883056914</v>
      </c>
      <c r="G948" s="172">
        <f ca="1">'Data (DefiLlama)'!$H$11*100+_xlfn.NORM.S.INV(RAND())*'Data (DefiLlama)'!$K$11*$C$6</f>
        <v>-0.13244325746555138</v>
      </c>
      <c r="H948" s="172">
        <f ca="1">'Data (DefiLlama)'!$H$12*100+_xlfn.NORM.S.INV(RAND())*'Data (DefiLlama)'!$K$12*$C$6</f>
        <v>5.3492874071108725</v>
      </c>
      <c r="I948" s="175">
        <f ca="1">'Data (DefiLlama)'!$H$13*100+_xlfn.NORM.S.INV(RAND())*'Data (DefiLlama)'!$K$13*$C$6</f>
        <v>5.2303786505047745</v>
      </c>
      <c r="J948" s="172">
        <f ca="1">C948*'Allocation - Base'!$H$6+D948*'Allocation - Base'!$H$7+E948*'Allocation - Base'!$H$8+F948*'Allocation - Base'!$H$9+G948*'Allocation - Base'!$H$10+H948*'Allocation - Base'!$H$11+I948*'Allocation - Base'!$H$12</f>
        <v>4.1977661677019755</v>
      </c>
      <c r="K948" s="172">
        <f t="shared" ca="1" si="43"/>
        <v>0</v>
      </c>
      <c r="L948" s="172">
        <f t="shared" ca="1" si="44"/>
        <v>4.0977661677019759</v>
      </c>
      <c r="M948" s="172">
        <f t="shared" ca="1" si="45"/>
        <v>4.0977661677019759</v>
      </c>
      <c r="N948" s="172"/>
    </row>
    <row r="949" spans="2:14" x14ac:dyDescent="0.25">
      <c r="B949" s="164">
        <v>917</v>
      </c>
      <c r="C949" s="172">
        <f ca="1">'Data (DefiLlama)'!$H$7*100+_xlfn.NORM.S.INV(RAND())*'Data (DefiLlama)'!$K$7*$C$6</f>
        <v>4.2076885807229925</v>
      </c>
      <c r="D949" s="172">
        <f ca="1">'Data (DefiLlama)'!$H$8*100+_xlfn.NORM.S.INV(RAND())*'Data (DefiLlama)'!$K$8*$C$6</f>
        <v>5.1043212351999143</v>
      </c>
      <c r="E949" s="172">
        <f ca="1">'Data (DefiLlama)'!$H$9*100+_xlfn.NORM.S.INV(RAND())*'Data (DefiLlama)'!$K$9*$C$6</f>
        <v>4.024141039302906</v>
      </c>
      <c r="F949" s="172">
        <f ca="1">'Data (DefiLlama)'!$H$10*100+_xlfn.NORM.S.INV(RAND())*'Data (DefiLlama)'!$K$10*$C$6</f>
        <v>3.1801724167349605</v>
      </c>
      <c r="G949" s="172">
        <f ca="1">'Data (DefiLlama)'!$H$11*100+_xlfn.NORM.S.INV(RAND())*'Data (DefiLlama)'!$K$11*$C$6</f>
        <v>0.20064584165745336</v>
      </c>
      <c r="H949" s="172">
        <f ca="1">'Data (DefiLlama)'!$H$12*100+_xlfn.NORM.S.INV(RAND())*'Data (DefiLlama)'!$K$12*$C$6</f>
        <v>3.9613921780751884</v>
      </c>
      <c r="I949" s="175">
        <f ca="1">'Data (DefiLlama)'!$H$13*100+_xlfn.NORM.S.INV(RAND())*'Data (DefiLlama)'!$K$13*$C$6</f>
        <v>5.4706665483593007</v>
      </c>
      <c r="J949" s="172">
        <f ca="1">C949*'Allocation - Base'!$H$6+D949*'Allocation - Base'!$H$7+E949*'Allocation - Base'!$H$8+F949*'Allocation - Base'!$H$9+G949*'Allocation - Base'!$H$10+H949*'Allocation - Base'!$H$11+I949*'Allocation - Base'!$H$12</f>
        <v>4.148663261636754</v>
      </c>
      <c r="K949" s="172">
        <f t="shared" ca="1" si="43"/>
        <v>0</v>
      </c>
      <c r="L949" s="172">
        <f t="shared" ca="1" si="44"/>
        <v>4.0486632616367544</v>
      </c>
      <c r="M949" s="172">
        <f t="shared" ca="1" si="45"/>
        <v>4.0486632616367544</v>
      </c>
      <c r="N949" s="172"/>
    </row>
    <row r="950" spans="2:14" x14ac:dyDescent="0.25">
      <c r="B950" s="164">
        <v>918</v>
      </c>
      <c r="C950" s="172">
        <f ca="1">'Data (DefiLlama)'!$H$7*100+_xlfn.NORM.S.INV(RAND())*'Data (DefiLlama)'!$K$7*$C$6</f>
        <v>4.3674603853419907</v>
      </c>
      <c r="D950" s="172">
        <f ca="1">'Data (DefiLlama)'!$H$8*100+_xlfn.NORM.S.INV(RAND())*'Data (DefiLlama)'!$K$8*$C$6</f>
        <v>5.2708162581265583</v>
      </c>
      <c r="E950" s="172">
        <f ca="1">'Data (DefiLlama)'!$H$9*100+_xlfn.NORM.S.INV(RAND())*'Data (DefiLlama)'!$K$9*$C$6</f>
        <v>4.3554825099020444</v>
      </c>
      <c r="F950" s="172">
        <f ca="1">'Data (DefiLlama)'!$H$10*100+_xlfn.NORM.S.INV(RAND())*'Data (DefiLlama)'!$K$10*$C$6</f>
        <v>2.4631479704763373</v>
      </c>
      <c r="G950" s="172">
        <f ca="1">'Data (DefiLlama)'!$H$11*100+_xlfn.NORM.S.INV(RAND())*'Data (DefiLlama)'!$K$11*$C$6</f>
        <v>-0.23456335254336971</v>
      </c>
      <c r="H950" s="172">
        <f ca="1">'Data (DefiLlama)'!$H$12*100+_xlfn.NORM.S.INV(RAND())*'Data (DefiLlama)'!$K$12*$C$6</f>
        <v>3.2313089748733486</v>
      </c>
      <c r="I950" s="175">
        <f ca="1">'Data (DefiLlama)'!$H$13*100+_xlfn.NORM.S.INV(RAND())*'Data (DefiLlama)'!$K$13*$C$6</f>
        <v>6.0274915873333175</v>
      </c>
      <c r="J950" s="172">
        <f ca="1">C950*'Allocation - Base'!$H$6+D950*'Allocation - Base'!$H$7+E950*'Allocation - Base'!$H$8+F950*'Allocation - Base'!$H$9+G950*'Allocation - Base'!$H$10+H950*'Allocation - Base'!$H$11+I950*'Allocation - Base'!$H$12</f>
        <v>4.1897809862135817</v>
      </c>
      <c r="K950" s="172">
        <f t="shared" ca="1" si="43"/>
        <v>0</v>
      </c>
      <c r="L950" s="172">
        <f t="shared" ca="1" si="44"/>
        <v>4.0897809862135821</v>
      </c>
      <c r="M950" s="172">
        <f t="shared" ca="1" si="45"/>
        <v>4.0897809862135821</v>
      </c>
      <c r="N950" s="172"/>
    </row>
    <row r="951" spans="2:14" x14ac:dyDescent="0.25">
      <c r="B951" s="164">
        <v>919</v>
      </c>
      <c r="C951" s="172">
        <f ca="1">'Data (DefiLlama)'!$H$7*100+_xlfn.NORM.S.INV(RAND())*'Data (DefiLlama)'!$K$7*$C$6</f>
        <v>4.2219852952375101</v>
      </c>
      <c r="D951" s="172">
        <f ca="1">'Data (DefiLlama)'!$H$8*100+_xlfn.NORM.S.INV(RAND())*'Data (DefiLlama)'!$K$8*$C$6</f>
        <v>4.779146495762439</v>
      </c>
      <c r="E951" s="172">
        <f ca="1">'Data (DefiLlama)'!$H$9*100+_xlfn.NORM.S.INV(RAND())*'Data (DefiLlama)'!$K$9*$C$6</f>
        <v>4.1686672628238588</v>
      </c>
      <c r="F951" s="172">
        <f ca="1">'Data (DefiLlama)'!$H$10*100+_xlfn.NORM.S.INV(RAND())*'Data (DefiLlama)'!$K$10*$C$6</f>
        <v>3.3831424809676229</v>
      </c>
      <c r="G951" s="172">
        <f ca="1">'Data (DefiLlama)'!$H$11*100+_xlfn.NORM.S.INV(RAND())*'Data (DefiLlama)'!$K$11*$C$6</f>
        <v>0.4412093597416013</v>
      </c>
      <c r="H951" s="172">
        <f ca="1">'Data (DefiLlama)'!$H$12*100+_xlfn.NORM.S.INV(RAND())*'Data (DefiLlama)'!$K$12*$C$6</f>
        <v>5.1004121958734263</v>
      </c>
      <c r="I951" s="175">
        <f ca="1">'Data (DefiLlama)'!$H$13*100+_xlfn.NORM.S.INV(RAND())*'Data (DefiLlama)'!$K$13*$C$6</f>
        <v>5.2643492487904648</v>
      </c>
      <c r="J951" s="172">
        <f ca="1">C951*'Allocation - Base'!$H$6+D951*'Allocation - Base'!$H$7+E951*'Allocation - Base'!$H$8+F951*'Allocation - Base'!$H$9+G951*'Allocation - Base'!$H$10+H951*'Allocation - Base'!$H$11+I951*'Allocation - Base'!$H$12</f>
        <v>4.2906713255859215</v>
      </c>
      <c r="K951" s="172">
        <f t="shared" ca="1" si="43"/>
        <v>0</v>
      </c>
      <c r="L951" s="172">
        <f t="shared" ca="1" si="44"/>
        <v>4.1906713255859218</v>
      </c>
      <c r="M951" s="172">
        <f t="shared" ca="1" si="45"/>
        <v>4.1906713255859218</v>
      </c>
      <c r="N951" s="172"/>
    </row>
    <row r="952" spans="2:14" x14ac:dyDescent="0.25">
      <c r="B952" s="164">
        <v>920</v>
      </c>
      <c r="C952" s="172">
        <f ca="1">'Data (DefiLlama)'!$H$7*100+_xlfn.NORM.S.INV(RAND())*'Data (DefiLlama)'!$K$7*$C$6</f>
        <v>4.1135546436700512</v>
      </c>
      <c r="D952" s="172">
        <f ca="1">'Data (DefiLlama)'!$H$8*100+_xlfn.NORM.S.INV(RAND())*'Data (DefiLlama)'!$K$8*$C$6</f>
        <v>4.201472525357878</v>
      </c>
      <c r="E952" s="172">
        <f ca="1">'Data (DefiLlama)'!$H$9*100+_xlfn.NORM.S.INV(RAND())*'Data (DefiLlama)'!$K$9*$C$6</f>
        <v>3.7665234867401529</v>
      </c>
      <c r="F952" s="172">
        <f ca="1">'Data (DefiLlama)'!$H$10*100+_xlfn.NORM.S.INV(RAND())*'Data (DefiLlama)'!$K$10*$C$6</f>
        <v>2.4941817169913905</v>
      </c>
      <c r="G952" s="172">
        <f ca="1">'Data (DefiLlama)'!$H$11*100+_xlfn.NORM.S.INV(RAND())*'Data (DefiLlama)'!$K$11*$C$6</f>
        <v>-0.3175057614103563</v>
      </c>
      <c r="H952" s="172">
        <f ca="1">'Data (DefiLlama)'!$H$12*100+_xlfn.NORM.S.INV(RAND())*'Data (DefiLlama)'!$K$12*$C$6</f>
        <v>4.68270928746474</v>
      </c>
      <c r="I952" s="175">
        <f ca="1">'Data (DefiLlama)'!$H$13*100+_xlfn.NORM.S.INV(RAND())*'Data (DefiLlama)'!$K$13*$C$6</f>
        <v>4.5179968502844892</v>
      </c>
      <c r="J952" s="172">
        <f ca="1">C952*'Allocation - Base'!$H$6+D952*'Allocation - Base'!$H$7+E952*'Allocation - Base'!$H$8+F952*'Allocation - Base'!$H$9+G952*'Allocation - Base'!$H$10+H952*'Allocation - Base'!$H$11+I952*'Allocation - Base'!$H$12</f>
        <v>3.9125965011747161</v>
      </c>
      <c r="K952" s="172">
        <f t="shared" ca="1" si="43"/>
        <v>1.411287041640956</v>
      </c>
      <c r="L952" s="172">
        <f t="shared" ca="1" si="44"/>
        <v>2.4013094595337598</v>
      </c>
      <c r="M952" s="172">
        <f t="shared" ca="1" si="45"/>
        <v>3.812596501174716</v>
      </c>
      <c r="N952" s="172"/>
    </row>
    <row r="953" spans="2:14" x14ac:dyDescent="0.25">
      <c r="B953" s="164">
        <v>921</v>
      </c>
      <c r="C953" s="172">
        <f ca="1">'Data (DefiLlama)'!$H$7*100+_xlfn.NORM.S.INV(RAND())*'Data (DefiLlama)'!$K$7*$C$6</f>
        <v>4.3251857285777726</v>
      </c>
      <c r="D953" s="172">
        <f ca="1">'Data (DefiLlama)'!$H$8*100+_xlfn.NORM.S.INV(RAND())*'Data (DefiLlama)'!$K$8*$C$6</f>
        <v>4.3348940891381647</v>
      </c>
      <c r="E953" s="172">
        <f ca="1">'Data (DefiLlama)'!$H$9*100+_xlfn.NORM.S.INV(RAND())*'Data (DefiLlama)'!$K$9*$C$6</f>
        <v>4.8587395282621371</v>
      </c>
      <c r="F953" s="172">
        <f ca="1">'Data (DefiLlama)'!$H$10*100+_xlfn.NORM.S.INV(RAND())*'Data (DefiLlama)'!$K$10*$C$6</f>
        <v>2.7263986639558802</v>
      </c>
      <c r="G953" s="172">
        <f ca="1">'Data (DefiLlama)'!$H$11*100+_xlfn.NORM.S.INV(RAND())*'Data (DefiLlama)'!$K$11*$C$6</f>
        <v>-0.32592334530144101</v>
      </c>
      <c r="H953" s="172">
        <f ca="1">'Data (DefiLlama)'!$H$12*100+_xlfn.NORM.S.INV(RAND())*'Data (DefiLlama)'!$K$12*$C$6</f>
        <v>5.0001407613381961</v>
      </c>
      <c r="I953" s="175">
        <f ca="1">'Data (DefiLlama)'!$H$13*100+_xlfn.NORM.S.INV(RAND())*'Data (DefiLlama)'!$K$13*$C$6</f>
        <v>4.6292857883597627</v>
      </c>
      <c r="J953" s="172">
        <f ca="1">C953*'Allocation - Base'!$H$6+D953*'Allocation - Base'!$H$7+E953*'Allocation - Base'!$H$8+F953*'Allocation - Base'!$H$9+G953*'Allocation - Base'!$H$10+H953*'Allocation - Base'!$H$11+I953*'Allocation - Base'!$H$12</f>
        <v>4.3296890698590644</v>
      </c>
      <c r="K953" s="172">
        <f t="shared" ca="1" si="43"/>
        <v>0</v>
      </c>
      <c r="L953" s="172">
        <f t="shared" ca="1" si="44"/>
        <v>4.2296890698590648</v>
      </c>
      <c r="M953" s="172">
        <f t="shared" ca="1" si="45"/>
        <v>4.2296890698590648</v>
      </c>
      <c r="N953" s="172"/>
    </row>
    <row r="954" spans="2:14" x14ac:dyDescent="0.25">
      <c r="B954" s="164">
        <v>922</v>
      </c>
      <c r="C954" s="172">
        <f ca="1">'Data (DefiLlama)'!$H$7*100+_xlfn.NORM.S.INV(RAND())*'Data (DefiLlama)'!$K$7*$C$6</f>
        <v>4.3361428614607984</v>
      </c>
      <c r="D954" s="172">
        <f ca="1">'Data (DefiLlama)'!$H$8*100+_xlfn.NORM.S.INV(RAND())*'Data (DefiLlama)'!$K$8*$C$6</f>
        <v>5.5703895201132969</v>
      </c>
      <c r="E954" s="172">
        <f ca="1">'Data (DefiLlama)'!$H$9*100+_xlfn.NORM.S.INV(RAND())*'Data (DefiLlama)'!$K$9*$C$6</f>
        <v>4.2398313000023045</v>
      </c>
      <c r="F954" s="172">
        <f ca="1">'Data (DefiLlama)'!$H$10*100+_xlfn.NORM.S.INV(RAND())*'Data (DefiLlama)'!$K$10*$C$6</f>
        <v>3.876053891475828</v>
      </c>
      <c r="G954" s="172">
        <f ca="1">'Data (DefiLlama)'!$H$11*100+_xlfn.NORM.S.INV(RAND())*'Data (DefiLlama)'!$K$11*$C$6</f>
        <v>-5.4076887600643359E-2</v>
      </c>
      <c r="H954" s="172">
        <f ca="1">'Data (DefiLlama)'!$H$12*100+_xlfn.NORM.S.INV(RAND())*'Data (DefiLlama)'!$K$12*$C$6</f>
        <v>5.4935596671579017</v>
      </c>
      <c r="I954" s="175">
        <f ca="1">'Data (DefiLlama)'!$H$13*100+_xlfn.NORM.S.INV(RAND())*'Data (DefiLlama)'!$K$13*$C$6</f>
        <v>7.646592047380004</v>
      </c>
      <c r="J954" s="172">
        <f ca="1">C954*'Allocation - Base'!$H$6+D954*'Allocation - Base'!$H$7+E954*'Allocation - Base'!$H$8+F954*'Allocation - Base'!$H$9+G954*'Allocation - Base'!$H$10+H954*'Allocation - Base'!$H$11+I954*'Allocation - Base'!$H$12</f>
        <v>4.5747281691607933</v>
      </c>
      <c r="K954" s="172">
        <f t="shared" ca="1" si="43"/>
        <v>0</v>
      </c>
      <c r="L954" s="172">
        <f t="shared" ca="1" si="44"/>
        <v>4.4747281691607936</v>
      </c>
      <c r="M954" s="172">
        <f t="shared" ca="1" si="45"/>
        <v>4.4747281691607936</v>
      </c>
      <c r="N954" s="172"/>
    </row>
    <row r="955" spans="2:14" x14ac:dyDescent="0.25">
      <c r="B955" s="164">
        <v>923</v>
      </c>
      <c r="C955" s="172">
        <f ca="1">'Data (DefiLlama)'!$H$7*100+_xlfn.NORM.S.INV(RAND())*'Data (DefiLlama)'!$K$7*$C$6</f>
        <v>4.261901667138118</v>
      </c>
      <c r="D955" s="172">
        <f ca="1">'Data (DefiLlama)'!$H$8*100+_xlfn.NORM.S.INV(RAND())*'Data (DefiLlama)'!$K$8*$C$6</f>
        <v>3.880297802037342</v>
      </c>
      <c r="E955" s="172">
        <f ca="1">'Data (DefiLlama)'!$H$9*100+_xlfn.NORM.S.INV(RAND())*'Data (DefiLlama)'!$K$9*$C$6</f>
        <v>3.5152025504362827</v>
      </c>
      <c r="F955" s="172">
        <f ca="1">'Data (DefiLlama)'!$H$10*100+_xlfn.NORM.S.INV(RAND())*'Data (DefiLlama)'!$K$10*$C$6</f>
        <v>3.4578115204310373</v>
      </c>
      <c r="G955" s="172">
        <f ca="1">'Data (DefiLlama)'!$H$11*100+_xlfn.NORM.S.INV(RAND())*'Data (DefiLlama)'!$K$11*$C$6</f>
        <v>-6.265035667285046E-2</v>
      </c>
      <c r="H955" s="172">
        <f ca="1">'Data (DefiLlama)'!$H$12*100+_xlfn.NORM.S.INV(RAND())*'Data (DefiLlama)'!$K$12*$C$6</f>
        <v>4.3780297039458231</v>
      </c>
      <c r="I955" s="175">
        <f ca="1">'Data (DefiLlama)'!$H$13*100+_xlfn.NORM.S.INV(RAND())*'Data (DefiLlama)'!$K$13*$C$6</f>
        <v>6.948488242377115</v>
      </c>
      <c r="J955" s="172">
        <f ca="1">C955*'Allocation - Base'!$H$6+D955*'Allocation - Base'!$H$7+E955*'Allocation - Base'!$H$8+F955*'Allocation - Base'!$H$9+G955*'Allocation - Base'!$H$10+H955*'Allocation - Base'!$H$11+I955*'Allocation - Base'!$H$12</f>
        <v>3.7810175260180725</v>
      </c>
      <c r="K955" s="172">
        <f t="shared" ca="1" si="43"/>
        <v>0</v>
      </c>
      <c r="L955" s="172">
        <f t="shared" ca="1" si="44"/>
        <v>3.6810175260180724</v>
      </c>
      <c r="M955" s="172">
        <f t="shared" ca="1" si="45"/>
        <v>3.6810175260180724</v>
      </c>
      <c r="N955" s="172"/>
    </row>
    <row r="956" spans="2:14" x14ac:dyDescent="0.25">
      <c r="B956" s="164">
        <v>924</v>
      </c>
      <c r="C956" s="172">
        <f ca="1">'Data (DefiLlama)'!$H$7*100+_xlfn.NORM.S.INV(RAND())*'Data (DefiLlama)'!$K$7*$C$6</f>
        <v>4.3688804631364233</v>
      </c>
      <c r="D956" s="172">
        <f ca="1">'Data (DefiLlama)'!$H$8*100+_xlfn.NORM.S.INV(RAND())*'Data (DefiLlama)'!$K$8*$C$6</f>
        <v>4.422121155907587</v>
      </c>
      <c r="E956" s="172">
        <f ca="1">'Data (DefiLlama)'!$H$9*100+_xlfn.NORM.S.INV(RAND())*'Data (DefiLlama)'!$K$9*$C$6</f>
        <v>4.2405907259266238</v>
      </c>
      <c r="F956" s="172">
        <f ca="1">'Data (DefiLlama)'!$H$10*100+_xlfn.NORM.S.INV(RAND())*'Data (DefiLlama)'!$K$10*$C$6</f>
        <v>4.2019705552457935</v>
      </c>
      <c r="G956" s="172">
        <f ca="1">'Data (DefiLlama)'!$H$11*100+_xlfn.NORM.S.INV(RAND())*'Data (DefiLlama)'!$K$11*$C$6</f>
        <v>9.6473218857205542E-2</v>
      </c>
      <c r="H956" s="172">
        <f ca="1">'Data (DefiLlama)'!$H$12*100+_xlfn.NORM.S.INV(RAND())*'Data (DefiLlama)'!$K$12*$C$6</f>
        <v>4.3128617037505377</v>
      </c>
      <c r="I956" s="175">
        <f ca="1">'Data (DefiLlama)'!$H$13*100+_xlfn.NORM.S.INV(RAND())*'Data (DefiLlama)'!$K$13*$C$6</f>
        <v>5.3981054205443542</v>
      </c>
      <c r="J956" s="172">
        <f ca="1">C956*'Allocation - Base'!$H$6+D956*'Allocation - Base'!$H$7+E956*'Allocation - Base'!$H$8+F956*'Allocation - Base'!$H$9+G956*'Allocation - Base'!$H$10+H956*'Allocation - Base'!$H$11+I956*'Allocation - Base'!$H$12</f>
        <v>4.1280950259049209</v>
      </c>
      <c r="K956" s="172">
        <f t="shared" ca="1" si="43"/>
        <v>0</v>
      </c>
      <c r="L956" s="172">
        <f t="shared" ca="1" si="44"/>
        <v>4.0280950259049213</v>
      </c>
      <c r="M956" s="172">
        <f t="shared" ca="1" si="45"/>
        <v>4.0280950259049213</v>
      </c>
      <c r="N956" s="172"/>
    </row>
    <row r="957" spans="2:14" x14ac:dyDescent="0.25">
      <c r="B957" s="164">
        <v>925</v>
      </c>
      <c r="C957" s="172">
        <f ca="1">'Data (DefiLlama)'!$H$7*100+_xlfn.NORM.S.INV(RAND())*'Data (DefiLlama)'!$K$7*$C$6</f>
        <v>4.2220580849870259</v>
      </c>
      <c r="D957" s="172">
        <f ca="1">'Data (DefiLlama)'!$H$8*100+_xlfn.NORM.S.INV(RAND())*'Data (DefiLlama)'!$K$8*$C$6</f>
        <v>5.9204540407716353</v>
      </c>
      <c r="E957" s="172">
        <f ca="1">'Data (DefiLlama)'!$H$9*100+_xlfn.NORM.S.INV(RAND())*'Data (DefiLlama)'!$K$9*$C$6</f>
        <v>4.3402559140224568</v>
      </c>
      <c r="F957" s="172">
        <f ca="1">'Data (DefiLlama)'!$H$10*100+_xlfn.NORM.S.INV(RAND())*'Data (DefiLlama)'!$K$10*$C$6</f>
        <v>3.1900149115897363</v>
      </c>
      <c r="G957" s="172">
        <f ca="1">'Data (DefiLlama)'!$H$11*100+_xlfn.NORM.S.INV(RAND())*'Data (DefiLlama)'!$K$11*$C$6</f>
        <v>0.41797274968903864</v>
      </c>
      <c r="H957" s="172">
        <f ca="1">'Data (DefiLlama)'!$H$12*100+_xlfn.NORM.S.INV(RAND())*'Data (DefiLlama)'!$K$12*$C$6</f>
        <v>4.3168358744464737</v>
      </c>
      <c r="I957" s="175">
        <f ca="1">'Data (DefiLlama)'!$H$13*100+_xlfn.NORM.S.INV(RAND())*'Data (DefiLlama)'!$K$13*$C$6</f>
        <v>5.4178157543247307</v>
      </c>
      <c r="J957" s="172">
        <f ca="1">C957*'Allocation - Base'!$H$6+D957*'Allocation - Base'!$H$7+E957*'Allocation - Base'!$H$8+F957*'Allocation - Base'!$H$9+G957*'Allocation - Base'!$H$10+H957*'Allocation - Base'!$H$11+I957*'Allocation - Base'!$H$12</f>
        <v>4.5002189328460531</v>
      </c>
      <c r="K957" s="172">
        <f t="shared" ca="1" si="43"/>
        <v>0</v>
      </c>
      <c r="L957" s="172">
        <f t="shared" ca="1" si="44"/>
        <v>4.4002189328460535</v>
      </c>
      <c r="M957" s="172">
        <f t="shared" ca="1" si="45"/>
        <v>4.4002189328460535</v>
      </c>
      <c r="N957" s="172"/>
    </row>
    <row r="958" spans="2:14" x14ac:dyDescent="0.25">
      <c r="B958" s="164">
        <v>926</v>
      </c>
      <c r="C958" s="172">
        <f ca="1">'Data (DefiLlama)'!$H$7*100+_xlfn.NORM.S.INV(RAND())*'Data (DefiLlama)'!$K$7*$C$6</f>
        <v>4.3968830957761451</v>
      </c>
      <c r="D958" s="172">
        <f ca="1">'Data (DefiLlama)'!$H$8*100+_xlfn.NORM.S.INV(RAND())*'Data (DefiLlama)'!$K$8*$C$6</f>
        <v>5.6120552327782658</v>
      </c>
      <c r="E958" s="172">
        <f ca="1">'Data (DefiLlama)'!$H$9*100+_xlfn.NORM.S.INV(RAND())*'Data (DefiLlama)'!$K$9*$C$6</f>
        <v>3.8042524399919362</v>
      </c>
      <c r="F958" s="172">
        <f ca="1">'Data (DefiLlama)'!$H$10*100+_xlfn.NORM.S.INV(RAND())*'Data (DefiLlama)'!$K$10*$C$6</f>
        <v>3.0212459992212786</v>
      </c>
      <c r="G958" s="172">
        <f ca="1">'Data (DefiLlama)'!$H$11*100+_xlfn.NORM.S.INV(RAND())*'Data (DefiLlama)'!$K$11*$C$6</f>
        <v>-0.38623239190613978</v>
      </c>
      <c r="H958" s="172">
        <f ca="1">'Data (DefiLlama)'!$H$12*100+_xlfn.NORM.S.INV(RAND())*'Data (DefiLlama)'!$K$12*$C$6</f>
        <v>4.9626979497798871</v>
      </c>
      <c r="I958" s="175">
        <f ca="1">'Data (DefiLlama)'!$H$13*100+_xlfn.NORM.S.INV(RAND())*'Data (DefiLlama)'!$K$13*$C$6</f>
        <v>5.223094489038921</v>
      </c>
      <c r="J958" s="172">
        <f ca="1">C958*'Allocation - Base'!$H$6+D958*'Allocation - Base'!$H$7+E958*'Allocation - Base'!$H$8+F958*'Allocation - Base'!$H$9+G958*'Allocation - Base'!$H$10+H958*'Allocation - Base'!$H$11+I958*'Allocation - Base'!$H$12</f>
        <v>4.39823491979707</v>
      </c>
      <c r="K958" s="172">
        <f t="shared" ca="1" si="43"/>
        <v>0</v>
      </c>
      <c r="L958" s="172">
        <f t="shared" ca="1" si="44"/>
        <v>4.2982349197970704</v>
      </c>
      <c r="M958" s="172">
        <f t="shared" ca="1" si="45"/>
        <v>4.2982349197970704</v>
      </c>
      <c r="N958" s="172"/>
    </row>
    <row r="959" spans="2:14" x14ac:dyDescent="0.25">
      <c r="B959" s="164">
        <v>927</v>
      </c>
      <c r="C959" s="172">
        <f ca="1">'Data (DefiLlama)'!$H$7*100+_xlfn.NORM.S.INV(RAND())*'Data (DefiLlama)'!$K$7*$C$6</f>
        <v>4.1326485529554269</v>
      </c>
      <c r="D959" s="172">
        <f ca="1">'Data (DefiLlama)'!$H$8*100+_xlfn.NORM.S.INV(RAND())*'Data (DefiLlama)'!$K$8*$C$6</f>
        <v>4.9741445066964811</v>
      </c>
      <c r="E959" s="172">
        <f ca="1">'Data (DefiLlama)'!$H$9*100+_xlfn.NORM.S.INV(RAND())*'Data (DefiLlama)'!$K$9*$C$6</f>
        <v>4.2978619809541794</v>
      </c>
      <c r="F959" s="172">
        <f ca="1">'Data (DefiLlama)'!$H$10*100+_xlfn.NORM.S.INV(RAND())*'Data (DefiLlama)'!$K$10*$C$6</f>
        <v>4.011848026461065</v>
      </c>
      <c r="G959" s="172">
        <f ca="1">'Data (DefiLlama)'!$H$11*100+_xlfn.NORM.S.INV(RAND())*'Data (DefiLlama)'!$K$11*$C$6</f>
        <v>0.67725025334895483</v>
      </c>
      <c r="H959" s="172">
        <f ca="1">'Data (DefiLlama)'!$H$12*100+_xlfn.NORM.S.INV(RAND())*'Data (DefiLlama)'!$K$12*$C$6</f>
        <v>4.5233258603402744</v>
      </c>
      <c r="I959" s="175">
        <f ca="1">'Data (DefiLlama)'!$H$13*100+_xlfn.NORM.S.INV(RAND())*'Data (DefiLlama)'!$K$13*$C$6</f>
        <v>7.0197475467833996</v>
      </c>
      <c r="J959" s="172">
        <f ca="1">C959*'Allocation - Base'!$H$6+D959*'Allocation - Base'!$H$7+E959*'Allocation - Base'!$H$8+F959*'Allocation - Base'!$H$9+G959*'Allocation - Base'!$H$10+H959*'Allocation - Base'!$H$11+I959*'Allocation - Base'!$H$12</f>
        <v>4.2701575795177824</v>
      </c>
      <c r="K959" s="172">
        <f t="shared" ca="1" si="43"/>
        <v>0</v>
      </c>
      <c r="L959" s="172">
        <f t="shared" ca="1" si="44"/>
        <v>4.1701575795177828</v>
      </c>
      <c r="M959" s="172">
        <f t="shared" ca="1" si="45"/>
        <v>4.1701575795177828</v>
      </c>
      <c r="N959" s="172"/>
    </row>
    <row r="960" spans="2:14" x14ac:dyDescent="0.25">
      <c r="B960" s="164">
        <v>928</v>
      </c>
      <c r="C960" s="172">
        <f ca="1">'Data (DefiLlama)'!$H$7*100+_xlfn.NORM.S.INV(RAND())*'Data (DefiLlama)'!$K$7*$C$6</f>
        <v>4.0721938967484848</v>
      </c>
      <c r="D960" s="172">
        <f ca="1">'Data (DefiLlama)'!$H$8*100+_xlfn.NORM.S.INV(RAND())*'Data (DefiLlama)'!$K$8*$C$6</f>
        <v>4.1438460500978653</v>
      </c>
      <c r="E960" s="172">
        <f ca="1">'Data (DefiLlama)'!$H$9*100+_xlfn.NORM.S.INV(RAND())*'Data (DefiLlama)'!$K$9*$C$6</f>
        <v>4.4348559334406739</v>
      </c>
      <c r="F960" s="172">
        <f ca="1">'Data (DefiLlama)'!$H$10*100+_xlfn.NORM.S.INV(RAND())*'Data (DefiLlama)'!$K$10*$C$6</f>
        <v>2.9464460742537866</v>
      </c>
      <c r="G960" s="172">
        <f ca="1">'Data (DefiLlama)'!$H$11*100+_xlfn.NORM.S.INV(RAND())*'Data (DefiLlama)'!$K$11*$C$6</f>
        <v>0.18987177006432115</v>
      </c>
      <c r="H960" s="172">
        <f ca="1">'Data (DefiLlama)'!$H$12*100+_xlfn.NORM.S.INV(RAND())*'Data (DefiLlama)'!$K$12*$C$6</f>
        <v>5.3036963427678794</v>
      </c>
      <c r="I960" s="175">
        <f ca="1">'Data (DefiLlama)'!$H$13*100+_xlfn.NORM.S.INV(RAND())*'Data (DefiLlama)'!$K$13*$C$6</f>
        <v>5.1601064228538522</v>
      </c>
      <c r="J960" s="172">
        <f ca="1">C960*'Allocation - Base'!$H$6+D960*'Allocation - Base'!$H$7+E960*'Allocation - Base'!$H$8+F960*'Allocation - Base'!$H$9+G960*'Allocation - Base'!$H$10+H960*'Allocation - Base'!$H$11+I960*'Allocation - Base'!$H$12</f>
        <v>4.1713817048275779</v>
      </c>
      <c r="K960" s="172">
        <f t="shared" ca="1" si="43"/>
        <v>0</v>
      </c>
      <c r="L960" s="172">
        <f t="shared" ca="1" si="44"/>
        <v>4.0713817048275782</v>
      </c>
      <c r="M960" s="172">
        <f t="shared" ca="1" si="45"/>
        <v>4.0713817048275782</v>
      </c>
      <c r="N960" s="172"/>
    </row>
    <row r="961" spans="2:14" x14ac:dyDescent="0.25">
      <c r="B961" s="164">
        <v>929</v>
      </c>
      <c r="C961" s="172">
        <f ca="1">'Data (DefiLlama)'!$H$7*100+_xlfn.NORM.S.INV(RAND())*'Data (DefiLlama)'!$K$7*$C$6</f>
        <v>4.1077753725507122</v>
      </c>
      <c r="D961" s="172">
        <f ca="1">'Data (DefiLlama)'!$H$8*100+_xlfn.NORM.S.INV(RAND())*'Data (DefiLlama)'!$K$8*$C$6</f>
        <v>5.4773574298254371</v>
      </c>
      <c r="E961" s="172">
        <f ca="1">'Data (DefiLlama)'!$H$9*100+_xlfn.NORM.S.INV(RAND())*'Data (DefiLlama)'!$K$9*$C$6</f>
        <v>4.6570932613811626</v>
      </c>
      <c r="F961" s="172">
        <f ca="1">'Data (DefiLlama)'!$H$10*100+_xlfn.NORM.S.INV(RAND())*'Data (DefiLlama)'!$K$10*$C$6</f>
        <v>3.4554755874861121</v>
      </c>
      <c r="G961" s="172">
        <f ca="1">'Data (DefiLlama)'!$H$11*100+_xlfn.NORM.S.INV(RAND())*'Data (DefiLlama)'!$K$11*$C$6</f>
        <v>-1.5339658508139811E-2</v>
      </c>
      <c r="H961" s="172">
        <f ca="1">'Data (DefiLlama)'!$H$12*100+_xlfn.NORM.S.INV(RAND())*'Data (DefiLlama)'!$K$12*$C$6</f>
        <v>5.2079389963586005</v>
      </c>
      <c r="I961" s="175">
        <f ca="1">'Data (DefiLlama)'!$H$13*100+_xlfn.NORM.S.INV(RAND())*'Data (DefiLlama)'!$K$13*$C$6</f>
        <v>6.2726072660124457</v>
      </c>
      <c r="J961" s="172">
        <f ca="1">C961*'Allocation - Base'!$H$6+D961*'Allocation - Base'!$H$7+E961*'Allocation - Base'!$H$8+F961*'Allocation - Base'!$H$9+G961*'Allocation - Base'!$H$10+H961*'Allocation - Base'!$H$11+I961*'Allocation - Base'!$H$12</f>
        <v>4.5463691510952469</v>
      </c>
      <c r="K961" s="172">
        <f t="shared" ca="1" si="43"/>
        <v>0</v>
      </c>
      <c r="L961" s="172">
        <f t="shared" ca="1" si="44"/>
        <v>4.4463691510952472</v>
      </c>
      <c r="M961" s="172">
        <f t="shared" ca="1" si="45"/>
        <v>4.4463691510952472</v>
      </c>
      <c r="N961" s="172"/>
    </row>
    <row r="962" spans="2:14" x14ac:dyDescent="0.25">
      <c r="B962" s="164">
        <v>930</v>
      </c>
      <c r="C962" s="172">
        <f ca="1">'Data (DefiLlama)'!$H$7*100+_xlfn.NORM.S.INV(RAND())*'Data (DefiLlama)'!$K$7*$C$6</f>
        <v>4.4197002938157901</v>
      </c>
      <c r="D962" s="172">
        <f ca="1">'Data (DefiLlama)'!$H$8*100+_xlfn.NORM.S.INV(RAND())*'Data (DefiLlama)'!$K$8*$C$6</f>
        <v>5.3737699759223689</v>
      </c>
      <c r="E962" s="172">
        <f ca="1">'Data (DefiLlama)'!$H$9*100+_xlfn.NORM.S.INV(RAND())*'Data (DefiLlama)'!$K$9*$C$6</f>
        <v>3.8673834800180047</v>
      </c>
      <c r="F962" s="172">
        <f ca="1">'Data (DefiLlama)'!$H$10*100+_xlfn.NORM.S.INV(RAND())*'Data (DefiLlama)'!$K$10*$C$6</f>
        <v>2.4108554266694604</v>
      </c>
      <c r="G962" s="172">
        <f ca="1">'Data (DefiLlama)'!$H$11*100+_xlfn.NORM.S.INV(RAND())*'Data (DefiLlama)'!$K$11*$C$6</f>
        <v>2.3375548882751996E-2</v>
      </c>
      <c r="H962" s="172">
        <f ca="1">'Data (DefiLlama)'!$H$12*100+_xlfn.NORM.S.INV(RAND())*'Data (DefiLlama)'!$K$12*$C$6</f>
        <v>5.0923830368988545</v>
      </c>
      <c r="I962" s="175">
        <f ca="1">'Data (DefiLlama)'!$H$13*100+_xlfn.NORM.S.INV(RAND())*'Data (DefiLlama)'!$K$13*$C$6</f>
        <v>5.6403225726194428</v>
      </c>
      <c r="J962" s="172">
        <f ca="1">C962*'Allocation - Base'!$H$6+D962*'Allocation - Base'!$H$7+E962*'Allocation - Base'!$H$8+F962*'Allocation - Base'!$H$9+G962*'Allocation - Base'!$H$10+H962*'Allocation - Base'!$H$11+I962*'Allocation - Base'!$H$12</f>
        <v>4.4012246851087964</v>
      </c>
      <c r="K962" s="172">
        <f t="shared" ca="1" si="43"/>
        <v>0</v>
      </c>
      <c r="L962" s="172">
        <f t="shared" ca="1" si="44"/>
        <v>4.3012246851087967</v>
      </c>
      <c r="M962" s="172">
        <f t="shared" ca="1" si="45"/>
        <v>4.3012246851087967</v>
      </c>
      <c r="N962" s="172"/>
    </row>
    <row r="963" spans="2:14" x14ac:dyDescent="0.25">
      <c r="B963" s="164">
        <v>931</v>
      </c>
      <c r="C963" s="172">
        <f ca="1">'Data (DefiLlama)'!$H$7*100+_xlfn.NORM.S.INV(RAND())*'Data (DefiLlama)'!$K$7*$C$6</f>
        <v>4.4082591305447449</v>
      </c>
      <c r="D963" s="172">
        <f ca="1">'Data (DefiLlama)'!$H$8*100+_xlfn.NORM.S.INV(RAND())*'Data (DefiLlama)'!$K$8*$C$6</f>
        <v>5.2576004393995257</v>
      </c>
      <c r="E963" s="172">
        <f ca="1">'Data (DefiLlama)'!$H$9*100+_xlfn.NORM.S.INV(RAND())*'Data (DefiLlama)'!$K$9*$C$6</f>
        <v>3.9475542292357408</v>
      </c>
      <c r="F963" s="172">
        <f ca="1">'Data (DefiLlama)'!$H$10*100+_xlfn.NORM.S.INV(RAND())*'Data (DefiLlama)'!$K$10*$C$6</f>
        <v>4.0706429910274746</v>
      </c>
      <c r="G963" s="172">
        <f ca="1">'Data (DefiLlama)'!$H$11*100+_xlfn.NORM.S.INV(RAND())*'Data (DefiLlama)'!$K$11*$C$6</f>
        <v>0.11590394812266616</v>
      </c>
      <c r="H963" s="172">
        <f ca="1">'Data (DefiLlama)'!$H$12*100+_xlfn.NORM.S.INV(RAND())*'Data (DefiLlama)'!$K$12*$C$6</f>
        <v>4.9528656716792785</v>
      </c>
      <c r="I963" s="175">
        <f ca="1">'Data (DefiLlama)'!$H$13*100+_xlfn.NORM.S.INV(RAND())*'Data (DefiLlama)'!$K$13*$C$6</f>
        <v>7.4025662134926247</v>
      </c>
      <c r="J963" s="172">
        <f ca="1">C963*'Allocation - Base'!$H$6+D963*'Allocation - Base'!$H$7+E963*'Allocation - Base'!$H$8+F963*'Allocation - Base'!$H$9+G963*'Allocation - Base'!$H$10+H963*'Allocation - Base'!$H$11+I963*'Allocation - Base'!$H$12</f>
        <v>4.3724914544802651</v>
      </c>
      <c r="K963" s="172">
        <f t="shared" ca="1" si="43"/>
        <v>0</v>
      </c>
      <c r="L963" s="172">
        <f t="shared" ca="1" si="44"/>
        <v>4.2724914544802655</v>
      </c>
      <c r="M963" s="172">
        <f t="shared" ca="1" si="45"/>
        <v>4.2724914544802655</v>
      </c>
      <c r="N963" s="172"/>
    </row>
    <row r="964" spans="2:14" x14ac:dyDescent="0.25">
      <c r="B964" s="164">
        <v>932</v>
      </c>
      <c r="C964" s="172">
        <f ca="1">'Data (DefiLlama)'!$H$7*100+_xlfn.NORM.S.INV(RAND())*'Data (DefiLlama)'!$K$7*$C$6</f>
        <v>4.2750076127802314</v>
      </c>
      <c r="D964" s="172">
        <f ca="1">'Data (DefiLlama)'!$H$8*100+_xlfn.NORM.S.INV(RAND())*'Data (DefiLlama)'!$K$8*$C$6</f>
        <v>5.2920593129719053</v>
      </c>
      <c r="E964" s="172">
        <f ca="1">'Data (DefiLlama)'!$H$9*100+_xlfn.NORM.S.INV(RAND())*'Data (DefiLlama)'!$K$9*$C$6</f>
        <v>4.0131216550674012</v>
      </c>
      <c r="F964" s="172">
        <f ca="1">'Data (DefiLlama)'!$H$10*100+_xlfn.NORM.S.INV(RAND())*'Data (DefiLlama)'!$K$10*$C$6</f>
        <v>3.40046442577116</v>
      </c>
      <c r="G964" s="172">
        <f ca="1">'Data (DefiLlama)'!$H$11*100+_xlfn.NORM.S.INV(RAND())*'Data (DefiLlama)'!$K$11*$C$6</f>
        <v>5.5364038639065874E-2</v>
      </c>
      <c r="H964" s="172">
        <f ca="1">'Data (DefiLlama)'!$H$12*100+_xlfn.NORM.S.INV(RAND())*'Data (DefiLlama)'!$K$12*$C$6</f>
        <v>3.200047853959135</v>
      </c>
      <c r="I964" s="175">
        <f ca="1">'Data (DefiLlama)'!$H$13*100+_xlfn.NORM.S.INV(RAND())*'Data (DefiLlama)'!$K$13*$C$6</f>
        <v>6.6407021334152905</v>
      </c>
      <c r="J964" s="172">
        <f ca="1">C964*'Allocation - Base'!$H$6+D964*'Allocation - Base'!$H$7+E964*'Allocation - Base'!$H$8+F964*'Allocation - Base'!$H$9+G964*'Allocation - Base'!$H$10+H964*'Allocation - Base'!$H$11+I964*'Allocation - Base'!$H$12</f>
        <v>4.0915729058697199</v>
      </c>
      <c r="K964" s="172">
        <f t="shared" ca="1" si="43"/>
        <v>0</v>
      </c>
      <c r="L964" s="172">
        <f t="shared" ca="1" si="44"/>
        <v>3.9915729058697198</v>
      </c>
      <c r="M964" s="172">
        <f t="shared" ca="1" si="45"/>
        <v>3.9915729058697198</v>
      </c>
      <c r="N964" s="172"/>
    </row>
    <row r="965" spans="2:14" x14ac:dyDescent="0.25">
      <c r="B965" s="164">
        <v>933</v>
      </c>
      <c r="C965" s="172">
        <f ca="1">'Data (DefiLlama)'!$H$7*100+_xlfn.NORM.S.INV(RAND())*'Data (DefiLlama)'!$K$7*$C$6</f>
        <v>4.3593233167353755</v>
      </c>
      <c r="D965" s="172">
        <f ca="1">'Data (DefiLlama)'!$H$8*100+_xlfn.NORM.S.INV(RAND())*'Data (DefiLlama)'!$K$8*$C$6</f>
        <v>6.3467426085145355</v>
      </c>
      <c r="E965" s="172">
        <f ca="1">'Data (DefiLlama)'!$H$9*100+_xlfn.NORM.S.INV(RAND())*'Data (DefiLlama)'!$K$9*$C$6</f>
        <v>4.2862915857306945</v>
      </c>
      <c r="F965" s="172">
        <f ca="1">'Data (DefiLlama)'!$H$10*100+_xlfn.NORM.S.INV(RAND())*'Data (DefiLlama)'!$K$10*$C$6</f>
        <v>3.0744324490293726</v>
      </c>
      <c r="G965" s="172">
        <f ca="1">'Data (DefiLlama)'!$H$11*100+_xlfn.NORM.S.INV(RAND())*'Data (DefiLlama)'!$K$11*$C$6</f>
        <v>0.22111725634031959</v>
      </c>
      <c r="H965" s="172">
        <f ca="1">'Data (DefiLlama)'!$H$12*100+_xlfn.NORM.S.INV(RAND())*'Data (DefiLlama)'!$K$12*$C$6</f>
        <v>4.7668240272118449</v>
      </c>
      <c r="I965" s="175">
        <f ca="1">'Data (DefiLlama)'!$H$13*100+_xlfn.NORM.S.INV(RAND())*'Data (DefiLlama)'!$K$13*$C$6</f>
        <v>5.785118840008824</v>
      </c>
      <c r="J965" s="172">
        <f ca="1">C965*'Allocation - Base'!$H$6+D965*'Allocation - Base'!$H$7+E965*'Allocation - Base'!$H$8+F965*'Allocation - Base'!$H$9+G965*'Allocation - Base'!$H$10+H965*'Allocation - Base'!$H$11+I965*'Allocation - Base'!$H$12</f>
        <v>4.6921350104807127</v>
      </c>
      <c r="K965" s="172">
        <f t="shared" ca="1" si="43"/>
        <v>0</v>
      </c>
      <c r="L965" s="172">
        <f t="shared" ca="1" si="44"/>
        <v>4.592135010480713</v>
      </c>
      <c r="M965" s="172">
        <f t="shared" ca="1" si="45"/>
        <v>4.592135010480713</v>
      </c>
      <c r="N965" s="172"/>
    </row>
    <row r="966" spans="2:14" x14ac:dyDescent="0.25">
      <c r="B966" s="164">
        <v>934</v>
      </c>
      <c r="C966" s="172">
        <f ca="1">'Data (DefiLlama)'!$H$7*100+_xlfn.NORM.S.INV(RAND())*'Data (DefiLlama)'!$K$7*$C$6</f>
        <v>4.0532128256986049</v>
      </c>
      <c r="D966" s="172">
        <f ca="1">'Data (DefiLlama)'!$H$8*100+_xlfn.NORM.S.INV(RAND())*'Data (DefiLlama)'!$K$8*$C$6</f>
        <v>4.4713658726425383</v>
      </c>
      <c r="E966" s="172">
        <f ca="1">'Data (DefiLlama)'!$H$9*100+_xlfn.NORM.S.INV(RAND())*'Data (DefiLlama)'!$K$9*$C$6</f>
        <v>4.0592018377667651</v>
      </c>
      <c r="F966" s="172">
        <f ca="1">'Data (DefiLlama)'!$H$10*100+_xlfn.NORM.S.INV(RAND())*'Data (DefiLlama)'!$K$10*$C$6</f>
        <v>4.1783188828335058</v>
      </c>
      <c r="G966" s="172">
        <f ca="1">'Data (DefiLlama)'!$H$11*100+_xlfn.NORM.S.INV(RAND())*'Data (DefiLlama)'!$K$11*$C$6</f>
        <v>0.30339081240980326</v>
      </c>
      <c r="H966" s="172">
        <f ca="1">'Data (DefiLlama)'!$H$12*100+_xlfn.NORM.S.INV(RAND())*'Data (DefiLlama)'!$K$12*$C$6</f>
        <v>4.3559911124279678</v>
      </c>
      <c r="I966" s="175">
        <f ca="1">'Data (DefiLlama)'!$H$13*100+_xlfn.NORM.S.INV(RAND())*'Data (DefiLlama)'!$K$13*$C$6</f>
        <v>7.0198498337293245</v>
      </c>
      <c r="J966" s="172">
        <f ca="1">C966*'Allocation - Base'!$H$6+D966*'Allocation - Base'!$H$7+E966*'Allocation - Base'!$H$8+F966*'Allocation - Base'!$H$9+G966*'Allocation - Base'!$H$10+H966*'Allocation - Base'!$H$11+I966*'Allocation - Base'!$H$12</f>
        <v>4.0171739827965922</v>
      </c>
      <c r="K966" s="172">
        <f t="shared" ca="1" si="43"/>
        <v>0</v>
      </c>
      <c r="L966" s="172">
        <f t="shared" ca="1" si="44"/>
        <v>3.9171739827965921</v>
      </c>
      <c r="M966" s="172">
        <f t="shared" ca="1" si="45"/>
        <v>3.9171739827965921</v>
      </c>
      <c r="N966" s="172"/>
    </row>
    <row r="967" spans="2:14" x14ac:dyDescent="0.25">
      <c r="B967" s="164">
        <v>935</v>
      </c>
      <c r="C967" s="172">
        <f ca="1">'Data (DefiLlama)'!$H$7*100+_xlfn.NORM.S.INV(RAND())*'Data (DefiLlama)'!$K$7*$C$6</f>
        <v>4.1737866710558169</v>
      </c>
      <c r="D967" s="172">
        <f ca="1">'Data (DefiLlama)'!$H$8*100+_xlfn.NORM.S.INV(RAND())*'Data (DefiLlama)'!$K$8*$C$6</f>
        <v>6.098092152920267</v>
      </c>
      <c r="E967" s="172">
        <f ca="1">'Data (DefiLlama)'!$H$9*100+_xlfn.NORM.S.INV(RAND())*'Data (DefiLlama)'!$K$9*$C$6</f>
        <v>3.0135110776134217</v>
      </c>
      <c r="F967" s="172">
        <f ca="1">'Data (DefiLlama)'!$H$10*100+_xlfn.NORM.S.INV(RAND())*'Data (DefiLlama)'!$K$10*$C$6</f>
        <v>4.8244761189156797</v>
      </c>
      <c r="G967" s="172">
        <f ca="1">'Data (DefiLlama)'!$H$11*100+_xlfn.NORM.S.INV(RAND())*'Data (DefiLlama)'!$K$11*$C$6</f>
        <v>-0.15491219227722411</v>
      </c>
      <c r="H967" s="172">
        <f ca="1">'Data (DefiLlama)'!$H$12*100+_xlfn.NORM.S.INV(RAND())*'Data (DefiLlama)'!$K$12*$C$6</f>
        <v>4.1814090023783992</v>
      </c>
      <c r="I967" s="175">
        <f ca="1">'Data (DefiLlama)'!$H$13*100+_xlfn.NORM.S.INV(RAND())*'Data (DefiLlama)'!$K$13*$C$6</f>
        <v>7.6172039517303025</v>
      </c>
      <c r="J967" s="172">
        <f ca="1">C967*'Allocation - Base'!$H$6+D967*'Allocation - Base'!$H$7+E967*'Allocation - Base'!$H$8+F967*'Allocation - Base'!$H$9+G967*'Allocation - Base'!$H$10+H967*'Allocation - Base'!$H$11+I967*'Allocation - Base'!$H$12</f>
        <v>4.1495025496930662</v>
      </c>
      <c r="K967" s="172">
        <f t="shared" ca="1" si="43"/>
        <v>0.69259873955781059</v>
      </c>
      <c r="L967" s="172">
        <f t="shared" ca="1" si="44"/>
        <v>3.3569038101352557</v>
      </c>
      <c r="M967" s="172">
        <f t="shared" ca="1" si="45"/>
        <v>4.0495025496930666</v>
      </c>
      <c r="N967" s="172"/>
    </row>
    <row r="968" spans="2:14" x14ac:dyDescent="0.25">
      <c r="B968" s="164">
        <v>936</v>
      </c>
      <c r="C968" s="172">
        <f ca="1">'Data (DefiLlama)'!$H$7*100+_xlfn.NORM.S.INV(RAND())*'Data (DefiLlama)'!$K$7*$C$6</f>
        <v>4.2022437155092724</v>
      </c>
      <c r="D968" s="172">
        <f ca="1">'Data (DefiLlama)'!$H$8*100+_xlfn.NORM.S.INV(RAND())*'Data (DefiLlama)'!$K$8*$C$6</f>
        <v>3.6949871159431571</v>
      </c>
      <c r="E968" s="172">
        <f ca="1">'Data (DefiLlama)'!$H$9*100+_xlfn.NORM.S.INV(RAND())*'Data (DefiLlama)'!$K$9*$C$6</f>
        <v>4.0857773277366949</v>
      </c>
      <c r="F968" s="172">
        <f ca="1">'Data (DefiLlama)'!$H$10*100+_xlfn.NORM.S.INV(RAND())*'Data (DefiLlama)'!$K$10*$C$6</f>
        <v>2.7772012144660714</v>
      </c>
      <c r="G968" s="172">
        <f ca="1">'Data (DefiLlama)'!$H$11*100+_xlfn.NORM.S.INV(RAND())*'Data (DefiLlama)'!$K$11*$C$6</f>
        <v>-0.28005616108034798</v>
      </c>
      <c r="H968" s="172">
        <f ca="1">'Data (DefiLlama)'!$H$12*100+_xlfn.NORM.S.INV(RAND())*'Data (DefiLlama)'!$K$12*$C$6</f>
        <v>4.6409616190674736</v>
      </c>
      <c r="I968" s="175">
        <f ca="1">'Data (DefiLlama)'!$H$13*100+_xlfn.NORM.S.INV(RAND())*'Data (DefiLlama)'!$K$13*$C$6</f>
        <v>4.828745769903021</v>
      </c>
      <c r="J968" s="172">
        <f ca="1">C968*'Allocation - Base'!$H$6+D968*'Allocation - Base'!$H$7+E968*'Allocation - Base'!$H$8+F968*'Allocation - Base'!$H$9+G968*'Allocation - Base'!$H$10+H968*'Allocation - Base'!$H$11+I968*'Allocation - Base'!$H$12</f>
        <v>3.8880056603788482</v>
      </c>
      <c r="K968" s="172">
        <f t="shared" ca="1" si="43"/>
        <v>0.5728630603950482</v>
      </c>
      <c r="L968" s="172">
        <f t="shared" ca="1" si="44"/>
        <v>3.2151425999837997</v>
      </c>
      <c r="M968" s="172">
        <f t="shared" ca="1" si="45"/>
        <v>3.7880056603788481</v>
      </c>
      <c r="N968" s="172"/>
    </row>
    <row r="969" spans="2:14" x14ac:dyDescent="0.25">
      <c r="B969" s="164">
        <v>937</v>
      </c>
      <c r="C969" s="172">
        <f ca="1">'Data (DefiLlama)'!$H$7*100+_xlfn.NORM.S.INV(RAND())*'Data (DefiLlama)'!$K$7*$C$6</f>
        <v>4.5569988836627653</v>
      </c>
      <c r="D969" s="172">
        <f ca="1">'Data (DefiLlama)'!$H$8*100+_xlfn.NORM.S.INV(RAND())*'Data (DefiLlama)'!$K$8*$C$6</f>
        <v>3.6873480842707549</v>
      </c>
      <c r="E969" s="172">
        <f ca="1">'Data (DefiLlama)'!$H$9*100+_xlfn.NORM.S.INV(RAND())*'Data (DefiLlama)'!$K$9*$C$6</f>
        <v>4.5677464074708505</v>
      </c>
      <c r="F969" s="172">
        <f ca="1">'Data (DefiLlama)'!$H$10*100+_xlfn.NORM.S.INV(RAND())*'Data (DefiLlama)'!$K$10*$C$6</f>
        <v>2.7684002614456373</v>
      </c>
      <c r="G969" s="172">
        <f ca="1">'Data (DefiLlama)'!$H$11*100+_xlfn.NORM.S.INV(RAND())*'Data (DefiLlama)'!$K$11*$C$6</f>
        <v>-2.4471120344239438E-2</v>
      </c>
      <c r="H969" s="172">
        <f ca="1">'Data (DefiLlama)'!$H$12*100+_xlfn.NORM.S.INV(RAND())*'Data (DefiLlama)'!$K$12*$C$6</f>
        <v>5.3130210961055733</v>
      </c>
      <c r="I969" s="175">
        <f ca="1">'Data (DefiLlama)'!$H$13*100+_xlfn.NORM.S.INV(RAND())*'Data (DefiLlama)'!$K$13*$C$6</f>
        <v>4.4096211755332266</v>
      </c>
      <c r="J969" s="172">
        <f ca="1">C969*'Allocation - Base'!$H$6+D969*'Allocation - Base'!$H$7+E969*'Allocation - Base'!$H$8+F969*'Allocation - Base'!$H$9+G969*'Allocation - Base'!$H$10+H969*'Allocation - Base'!$H$11+I969*'Allocation - Base'!$H$12</f>
        <v>4.2266028964328557</v>
      </c>
      <c r="K969" s="172">
        <f t="shared" ca="1" si="43"/>
        <v>0</v>
      </c>
      <c r="L969" s="172">
        <f t="shared" ca="1" si="44"/>
        <v>4.126602896432856</v>
      </c>
      <c r="M969" s="172">
        <f t="shared" ca="1" si="45"/>
        <v>4.126602896432856</v>
      </c>
      <c r="N969" s="172"/>
    </row>
    <row r="970" spans="2:14" x14ac:dyDescent="0.25">
      <c r="B970" s="164">
        <v>938</v>
      </c>
      <c r="C970" s="172">
        <f ca="1">'Data (DefiLlama)'!$H$7*100+_xlfn.NORM.S.INV(RAND())*'Data (DefiLlama)'!$K$7*$C$6</f>
        <v>4.2261564004711127</v>
      </c>
      <c r="D970" s="172">
        <f ca="1">'Data (DefiLlama)'!$H$8*100+_xlfn.NORM.S.INV(RAND())*'Data (DefiLlama)'!$K$8*$C$6</f>
        <v>4.4147653446592923</v>
      </c>
      <c r="E970" s="172">
        <f ca="1">'Data (DefiLlama)'!$H$9*100+_xlfn.NORM.S.INV(RAND())*'Data (DefiLlama)'!$K$9*$C$6</f>
        <v>4.5233533573265507</v>
      </c>
      <c r="F970" s="172">
        <f ca="1">'Data (DefiLlama)'!$H$10*100+_xlfn.NORM.S.INV(RAND())*'Data (DefiLlama)'!$K$10*$C$6</f>
        <v>3.4742113864368518</v>
      </c>
      <c r="G970" s="172">
        <f ca="1">'Data (DefiLlama)'!$H$11*100+_xlfn.NORM.S.INV(RAND())*'Data (DefiLlama)'!$K$11*$C$6</f>
        <v>-0.22599045016104219</v>
      </c>
      <c r="H970" s="172">
        <f ca="1">'Data (DefiLlama)'!$H$12*100+_xlfn.NORM.S.INV(RAND())*'Data (DefiLlama)'!$K$12*$C$6</f>
        <v>4.8997087393126515</v>
      </c>
      <c r="I970" s="175">
        <f ca="1">'Data (DefiLlama)'!$H$13*100+_xlfn.NORM.S.INV(RAND())*'Data (DefiLlama)'!$K$13*$C$6</f>
        <v>4.101551821058484</v>
      </c>
      <c r="J970" s="172">
        <f ca="1">C970*'Allocation - Base'!$H$6+D970*'Allocation - Base'!$H$7+E970*'Allocation - Base'!$H$8+F970*'Allocation - Base'!$H$9+G970*'Allocation - Base'!$H$10+H970*'Allocation - Base'!$H$11+I970*'Allocation - Base'!$H$12</f>
        <v>4.22603338402664</v>
      </c>
      <c r="K970" s="172">
        <f t="shared" ca="1" si="43"/>
        <v>0</v>
      </c>
      <c r="L970" s="172">
        <f t="shared" ca="1" si="44"/>
        <v>4.1260333840266403</v>
      </c>
      <c r="M970" s="172">
        <f t="shared" ca="1" si="45"/>
        <v>4.1260333840266403</v>
      </c>
      <c r="N970" s="172"/>
    </row>
    <row r="971" spans="2:14" x14ac:dyDescent="0.25">
      <c r="B971" s="164">
        <v>939</v>
      </c>
      <c r="C971" s="172">
        <f ca="1">'Data (DefiLlama)'!$H$7*100+_xlfn.NORM.S.INV(RAND())*'Data (DefiLlama)'!$K$7*$C$6</f>
        <v>4.2554409628967997</v>
      </c>
      <c r="D971" s="172">
        <f ca="1">'Data (DefiLlama)'!$H$8*100+_xlfn.NORM.S.INV(RAND())*'Data (DefiLlama)'!$K$8*$C$6</f>
        <v>4.3035547848166749</v>
      </c>
      <c r="E971" s="172">
        <f ca="1">'Data (DefiLlama)'!$H$9*100+_xlfn.NORM.S.INV(RAND())*'Data (DefiLlama)'!$K$9*$C$6</f>
        <v>3.722357219804262</v>
      </c>
      <c r="F971" s="172">
        <f ca="1">'Data (DefiLlama)'!$H$10*100+_xlfn.NORM.S.INV(RAND())*'Data (DefiLlama)'!$K$10*$C$6</f>
        <v>3.5330125740847436</v>
      </c>
      <c r="G971" s="172">
        <f ca="1">'Data (DefiLlama)'!$H$11*100+_xlfn.NORM.S.INV(RAND())*'Data (DefiLlama)'!$K$11*$C$6</f>
        <v>-6.2508092494162365E-2</v>
      </c>
      <c r="H971" s="172">
        <f ca="1">'Data (DefiLlama)'!$H$12*100+_xlfn.NORM.S.INV(RAND())*'Data (DefiLlama)'!$K$12*$C$6</f>
        <v>4.3971905992321574</v>
      </c>
      <c r="I971" s="175">
        <f ca="1">'Data (DefiLlama)'!$H$13*100+_xlfn.NORM.S.INV(RAND())*'Data (DefiLlama)'!$K$13*$C$6</f>
        <v>5.2081228915895812</v>
      </c>
      <c r="J971" s="172">
        <f ca="1">C971*'Allocation - Base'!$H$6+D971*'Allocation - Base'!$H$7+E971*'Allocation - Base'!$H$8+F971*'Allocation - Base'!$H$9+G971*'Allocation - Base'!$H$10+H971*'Allocation - Base'!$H$11+I971*'Allocation - Base'!$H$12</f>
        <v>3.9395634752843893</v>
      </c>
      <c r="K971" s="172">
        <f t="shared" ca="1" si="43"/>
        <v>0</v>
      </c>
      <c r="L971" s="172">
        <f t="shared" ca="1" si="44"/>
        <v>3.8395634752843892</v>
      </c>
      <c r="M971" s="172">
        <f t="shared" ca="1" si="45"/>
        <v>3.8395634752843892</v>
      </c>
      <c r="N971" s="172"/>
    </row>
    <row r="972" spans="2:14" x14ac:dyDescent="0.25">
      <c r="B972" s="164">
        <v>940</v>
      </c>
      <c r="C972" s="172">
        <f ca="1">'Data (DefiLlama)'!$H$7*100+_xlfn.NORM.S.INV(RAND())*'Data (DefiLlama)'!$K$7*$C$6</f>
        <v>4.2619820511997784</v>
      </c>
      <c r="D972" s="172">
        <f ca="1">'Data (DefiLlama)'!$H$8*100+_xlfn.NORM.S.INV(RAND())*'Data (DefiLlama)'!$K$8*$C$6</f>
        <v>2.7594975089881761</v>
      </c>
      <c r="E972" s="172">
        <f ca="1">'Data (DefiLlama)'!$H$9*100+_xlfn.NORM.S.INV(RAND())*'Data (DefiLlama)'!$K$9*$C$6</f>
        <v>3.577727595409546</v>
      </c>
      <c r="F972" s="172">
        <f ca="1">'Data (DefiLlama)'!$H$10*100+_xlfn.NORM.S.INV(RAND())*'Data (DefiLlama)'!$K$10*$C$6</f>
        <v>3.7788987913788965</v>
      </c>
      <c r="G972" s="172">
        <f ca="1">'Data (DefiLlama)'!$H$11*100+_xlfn.NORM.S.INV(RAND())*'Data (DefiLlama)'!$K$11*$C$6</f>
        <v>-0.42845952418437494</v>
      </c>
      <c r="H972" s="172">
        <f ca="1">'Data (DefiLlama)'!$H$12*100+_xlfn.NORM.S.INV(RAND())*'Data (DefiLlama)'!$K$12*$C$6</f>
        <v>4.6624171819658979</v>
      </c>
      <c r="I972" s="175">
        <f ca="1">'Data (DefiLlama)'!$H$13*100+_xlfn.NORM.S.INV(RAND())*'Data (DefiLlama)'!$K$13*$C$6</f>
        <v>7.0186683336089102</v>
      </c>
      <c r="J972" s="172">
        <f ca="1">C972*'Allocation - Base'!$H$6+D972*'Allocation - Base'!$H$7+E972*'Allocation - Base'!$H$8+F972*'Allocation - Base'!$H$9+G972*'Allocation - Base'!$H$10+H972*'Allocation - Base'!$H$11+I972*'Allocation - Base'!$H$12</f>
        <v>3.5408404925450299</v>
      </c>
      <c r="K972" s="172">
        <f t="shared" ca="1" si="43"/>
        <v>0</v>
      </c>
      <c r="L972" s="172">
        <f t="shared" ca="1" si="44"/>
        <v>3.4408404925450298</v>
      </c>
      <c r="M972" s="172">
        <f t="shared" ca="1" si="45"/>
        <v>3.4408404925450298</v>
      </c>
      <c r="N972" s="172"/>
    </row>
    <row r="973" spans="2:14" x14ac:dyDescent="0.25">
      <c r="B973" s="164">
        <v>941</v>
      </c>
      <c r="C973" s="172">
        <f ca="1">'Data (DefiLlama)'!$H$7*100+_xlfn.NORM.S.INV(RAND())*'Data (DefiLlama)'!$K$7*$C$6</f>
        <v>4.2063867762243401</v>
      </c>
      <c r="D973" s="172">
        <f ca="1">'Data (DefiLlama)'!$H$8*100+_xlfn.NORM.S.INV(RAND())*'Data (DefiLlama)'!$K$8*$C$6</f>
        <v>4.5333770075646127</v>
      </c>
      <c r="E973" s="172">
        <f ca="1">'Data (DefiLlama)'!$H$9*100+_xlfn.NORM.S.INV(RAND())*'Data (DefiLlama)'!$K$9*$C$6</f>
        <v>4.4083867736121114</v>
      </c>
      <c r="F973" s="172">
        <f ca="1">'Data (DefiLlama)'!$H$10*100+_xlfn.NORM.S.INV(RAND())*'Data (DefiLlama)'!$K$10*$C$6</f>
        <v>2.7087326140371344</v>
      </c>
      <c r="G973" s="172">
        <f ca="1">'Data (DefiLlama)'!$H$11*100+_xlfn.NORM.S.INV(RAND())*'Data (DefiLlama)'!$K$11*$C$6</f>
        <v>-4.8165187177299965E-2</v>
      </c>
      <c r="H973" s="172">
        <f ca="1">'Data (DefiLlama)'!$H$12*100+_xlfn.NORM.S.INV(RAND())*'Data (DefiLlama)'!$K$12*$C$6</f>
        <v>5.1288239268655396</v>
      </c>
      <c r="I973" s="175">
        <f ca="1">'Data (DefiLlama)'!$H$13*100+_xlfn.NORM.S.INV(RAND())*'Data (DefiLlama)'!$K$13*$C$6</f>
        <v>7.1820428474293907</v>
      </c>
      <c r="J973" s="172">
        <f ca="1">C973*'Allocation - Base'!$H$6+D973*'Allocation - Base'!$H$7+E973*'Allocation - Base'!$H$8+F973*'Allocation - Base'!$H$9+G973*'Allocation - Base'!$H$10+H973*'Allocation - Base'!$H$11+I973*'Allocation - Base'!$H$12</f>
        <v>4.2642723078324494</v>
      </c>
      <c r="K973" s="172">
        <f t="shared" ca="1" si="43"/>
        <v>0</v>
      </c>
      <c r="L973" s="172">
        <f t="shared" ca="1" si="44"/>
        <v>4.1642723078324497</v>
      </c>
      <c r="M973" s="172">
        <f t="shared" ca="1" si="45"/>
        <v>4.1642723078324497</v>
      </c>
      <c r="N973" s="172"/>
    </row>
    <row r="974" spans="2:14" x14ac:dyDescent="0.25">
      <c r="B974" s="164">
        <v>942</v>
      </c>
      <c r="C974" s="172">
        <f ca="1">'Data (DefiLlama)'!$H$7*100+_xlfn.NORM.S.INV(RAND())*'Data (DefiLlama)'!$K$7*$C$6</f>
        <v>4.3557644522839292</v>
      </c>
      <c r="D974" s="172">
        <f ca="1">'Data (DefiLlama)'!$H$8*100+_xlfn.NORM.S.INV(RAND())*'Data (DefiLlama)'!$K$8*$C$6</f>
        <v>3.0228693863890781</v>
      </c>
      <c r="E974" s="172">
        <f ca="1">'Data (DefiLlama)'!$H$9*100+_xlfn.NORM.S.INV(RAND())*'Data (DefiLlama)'!$K$9*$C$6</f>
        <v>3.9726863960910896</v>
      </c>
      <c r="F974" s="172">
        <f ca="1">'Data (DefiLlama)'!$H$10*100+_xlfn.NORM.S.INV(RAND())*'Data (DefiLlama)'!$K$10*$C$6</f>
        <v>3.8933023759946339</v>
      </c>
      <c r="G974" s="172">
        <f ca="1">'Data (DefiLlama)'!$H$11*100+_xlfn.NORM.S.INV(RAND())*'Data (DefiLlama)'!$K$11*$C$6</f>
        <v>5.2856752552427069E-2</v>
      </c>
      <c r="H974" s="172">
        <f ca="1">'Data (DefiLlama)'!$H$12*100+_xlfn.NORM.S.INV(RAND())*'Data (DefiLlama)'!$K$12*$C$6</f>
        <v>4.8905530323267516</v>
      </c>
      <c r="I974" s="175">
        <f ca="1">'Data (DefiLlama)'!$H$13*100+_xlfn.NORM.S.INV(RAND())*'Data (DefiLlama)'!$K$13*$C$6</f>
        <v>4.9147509676814352</v>
      </c>
      <c r="J974" s="172">
        <f ca="1">C974*'Allocation - Base'!$H$6+D974*'Allocation - Base'!$H$7+E974*'Allocation - Base'!$H$8+F974*'Allocation - Base'!$H$9+G974*'Allocation - Base'!$H$10+H974*'Allocation - Base'!$H$11+I974*'Allocation - Base'!$H$12</f>
        <v>3.7918440737818546</v>
      </c>
      <c r="K974" s="172">
        <f t="shared" ca="1" si="43"/>
        <v>0</v>
      </c>
      <c r="L974" s="172">
        <f t="shared" ca="1" si="44"/>
        <v>3.6918440737818545</v>
      </c>
      <c r="M974" s="172">
        <f t="shared" ca="1" si="45"/>
        <v>3.6918440737818545</v>
      </c>
      <c r="N974" s="172"/>
    </row>
    <row r="975" spans="2:14" x14ac:dyDescent="0.25">
      <c r="B975" s="164">
        <v>943</v>
      </c>
      <c r="C975" s="172">
        <f ca="1">'Data (DefiLlama)'!$H$7*100+_xlfn.NORM.S.INV(RAND())*'Data (DefiLlama)'!$K$7*$C$6</f>
        <v>4.2409935429790053</v>
      </c>
      <c r="D975" s="172">
        <f ca="1">'Data (DefiLlama)'!$H$8*100+_xlfn.NORM.S.INV(RAND())*'Data (DefiLlama)'!$K$8*$C$6</f>
        <v>4.939253252278041</v>
      </c>
      <c r="E975" s="172">
        <f ca="1">'Data (DefiLlama)'!$H$9*100+_xlfn.NORM.S.INV(RAND())*'Data (DefiLlama)'!$K$9*$C$6</f>
        <v>3.7128132358630812</v>
      </c>
      <c r="F975" s="172">
        <f ca="1">'Data (DefiLlama)'!$H$10*100+_xlfn.NORM.S.INV(RAND())*'Data (DefiLlama)'!$K$10*$C$6</f>
        <v>3.2522288969772344</v>
      </c>
      <c r="G975" s="172">
        <f ca="1">'Data (DefiLlama)'!$H$11*100+_xlfn.NORM.S.INV(RAND())*'Data (DefiLlama)'!$K$11*$C$6</f>
        <v>0.13124117108617553</v>
      </c>
      <c r="H975" s="172">
        <f ca="1">'Data (DefiLlama)'!$H$12*100+_xlfn.NORM.S.INV(RAND())*'Data (DefiLlama)'!$K$12*$C$6</f>
        <v>4.408181810512465</v>
      </c>
      <c r="I975" s="175">
        <f ca="1">'Data (DefiLlama)'!$H$13*100+_xlfn.NORM.S.INV(RAND())*'Data (DefiLlama)'!$K$13*$C$6</f>
        <v>5.3144712462564501</v>
      </c>
      <c r="J975" s="172">
        <f ca="1">C975*'Allocation - Base'!$H$6+D975*'Allocation - Base'!$H$7+E975*'Allocation - Base'!$H$8+F975*'Allocation - Base'!$H$9+G975*'Allocation - Base'!$H$10+H975*'Allocation - Base'!$H$11+I975*'Allocation - Base'!$H$12</f>
        <v>4.1031040150601603</v>
      </c>
      <c r="K975" s="172">
        <f t="shared" ca="1" si="43"/>
        <v>0.25386870187567384</v>
      </c>
      <c r="L975" s="172">
        <f t="shared" ca="1" si="44"/>
        <v>3.7492353131844869</v>
      </c>
      <c r="M975" s="172">
        <f t="shared" ca="1" si="45"/>
        <v>4.0031040150601607</v>
      </c>
      <c r="N975" s="172"/>
    </row>
    <row r="976" spans="2:14" x14ac:dyDescent="0.25">
      <c r="B976" s="164">
        <v>944</v>
      </c>
      <c r="C976" s="172">
        <f ca="1">'Data (DefiLlama)'!$H$7*100+_xlfn.NORM.S.INV(RAND())*'Data (DefiLlama)'!$K$7*$C$6</f>
        <v>4.0930218216182164</v>
      </c>
      <c r="D976" s="172">
        <f ca="1">'Data (DefiLlama)'!$H$8*100+_xlfn.NORM.S.INV(RAND())*'Data (DefiLlama)'!$K$8*$C$6</f>
        <v>2.9573860911322183</v>
      </c>
      <c r="E976" s="172">
        <f ca="1">'Data (DefiLlama)'!$H$9*100+_xlfn.NORM.S.INV(RAND())*'Data (DefiLlama)'!$K$9*$C$6</f>
        <v>4.138161840610092</v>
      </c>
      <c r="F976" s="172">
        <f ca="1">'Data (DefiLlama)'!$H$10*100+_xlfn.NORM.S.INV(RAND())*'Data (DefiLlama)'!$K$10*$C$6</f>
        <v>3.1510757185955538</v>
      </c>
      <c r="G976" s="172">
        <f ca="1">'Data (DefiLlama)'!$H$11*100+_xlfn.NORM.S.INV(RAND())*'Data (DefiLlama)'!$K$11*$C$6</f>
        <v>-7.222693624245384E-2</v>
      </c>
      <c r="H976" s="172">
        <f ca="1">'Data (DefiLlama)'!$H$12*100+_xlfn.NORM.S.INV(RAND())*'Data (DefiLlama)'!$K$12*$C$6</f>
        <v>3.892849384263255</v>
      </c>
      <c r="I976" s="175">
        <f ca="1">'Data (DefiLlama)'!$H$13*100+_xlfn.NORM.S.INV(RAND())*'Data (DefiLlama)'!$K$13*$C$6</f>
        <v>5.42711113078881</v>
      </c>
      <c r="J976" s="172">
        <f ca="1">C976*'Allocation - Base'!$H$6+D976*'Allocation - Base'!$H$7+E976*'Allocation - Base'!$H$8+F976*'Allocation - Base'!$H$9+G976*'Allocation - Base'!$H$10+H976*'Allocation - Base'!$H$11+I976*'Allocation - Base'!$H$12</f>
        <v>3.5821095902484075</v>
      </c>
      <c r="K976" s="172">
        <f t="shared" ca="1" si="43"/>
        <v>0</v>
      </c>
      <c r="L976" s="172">
        <f t="shared" ca="1" si="44"/>
        <v>3.4821095902484074</v>
      </c>
      <c r="M976" s="172">
        <f t="shared" ca="1" si="45"/>
        <v>3.4821095902484074</v>
      </c>
      <c r="N976" s="172"/>
    </row>
    <row r="977" spans="2:14" x14ac:dyDescent="0.25">
      <c r="B977" s="164">
        <v>945</v>
      </c>
      <c r="C977" s="172">
        <f ca="1">'Data (DefiLlama)'!$H$7*100+_xlfn.NORM.S.INV(RAND())*'Data (DefiLlama)'!$K$7*$C$6</f>
        <v>4.2258348909152845</v>
      </c>
      <c r="D977" s="172">
        <f ca="1">'Data (DefiLlama)'!$H$8*100+_xlfn.NORM.S.INV(RAND())*'Data (DefiLlama)'!$K$8*$C$6</f>
        <v>3.9029198384509494</v>
      </c>
      <c r="E977" s="172">
        <f ca="1">'Data (DefiLlama)'!$H$9*100+_xlfn.NORM.S.INV(RAND())*'Data (DefiLlama)'!$K$9*$C$6</f>
        <v>3.1360075123291251</v>
      </c>
      <c r="F977" s="172">
        <f ca="1">'Data (DefiLlama)'!$H$10*100+_xlfn.NORM.S.INV(RAND())*'Data (DefiLlama)'!$K$10*$C$6</f>
        <v>4.091987221243464</v>
      </c>
      <c r="G977" s="172">
        <f ca="1">'Data (DefiLlama)'!$H$11*100+_xlfn.NORM.S.INV(RAND())*'Data (DefiLlama)'!$K$11*$C$6</f>
        <v>0.39143377059615797</v>
      </c>
      <c r="H977" s="172">
        <f ca="1">'Data (DefiLlama)'!$H$12*100+_xlfn.NORM.S.INV(RAND())*'Data (DefiLlama)'!$K$12*$C$6</f>
        <v>4.1202549131869546</v>
      </c>
      <c r="I977" s="175">
        <f ca="1">'Data (DefiLlama)'!$H$13*100+_xlfn.NORM.S.INV(RAND())*'Data (DefiLlama)'!$K$13*$C$6</f>
        <v>6.026250666668191</v>
      </c>
      <c r="J977" s="172">
        <f ca="1">C977*'Allocation - Base'!$H$6+D977*'Allocation - Base'!$H$7+E977*'Allocation - Base'!$H$8+F977*'Allocation - Base'!$H$9+G977*'Allocation - Base'!$H$10+H977*'Allocation - Base'!$H$11+I977*'Allocation - Base'!$H$12</f>
        <v>3.6650922304774554</v>
      </c>
      <c r="K977" s="172">
        <f t="shared" ca="1" si="43"/>
        <v>0.80879307142624579</v>
      </c>
      <c r="L977" s="172">
        <f t="shared" ca="1" si="44"/>
        <v>2.7562991590512094</v>
      </c>
      <c r="M977" s="172">
        <f t="shared" ca="1" si="45"/>
        <v>3.5650922304774553</v>
      </c>
      <c r="N977" s="172"/>
    </row>
    <row r="978" spans="2:14" x14ac:dyDescent="0.25">
      <c r="B978" s="164">
        <v>946</v>
      </c>
      <c r="C978" s="172">
        <f ca="1">'Data (DefiLlama)'!$H$7*100+_xlfn.NORM.S.INV(RAND())*'Data (DefiLlama)'!$K$7*$C$6</f>
        <v>4.3479852735855111</v>
      </c>
      <c r="D978" s="172">
        <f ca="1">'Data (DefiLlama)'!$H$8*100+_xlfn.NORM.S.INV(RAND())*'Data (DefiLlama)'!$K$8*$C$6</f>
        <v>5.3955319927998211</v>
      </c>
      <c r="E978" s="172">
        <f ca="1">'Data (DefiLlama)'!$H$9*100+_xlfn.NORM.S.INV(RAND())*'Data (DefiLlama)'!$K$9*$C$6</f>
        <v>3.9268623005693195</v>
      </c>
      <c r="F978" s="172">
        <f ca="1">'Data (DefiLlama)'!$H$10*100+_xlfn.NORM.S.INV(RAND())*'Data (DefiLlama)'!$K$10*$C$6</f>
        <v>3.4136303689002996</v>
      </c>
      <c r="G978" s="172">
        <f ca="1">'Data (DefiLlama)'!$H$11*100+_xlfn.NORM.S.INV(RAND())*'Data (DefiLlama)'!$K$11*$C$6</f>
        <v>0.24059619555582398</v>
      </c>
      <c r="H978" s="172">
        <f ca="1">'Data (DefiLlama)'!$H$12*100+_xlfn.NORM.S.INV(RAND())*'Data (DefiLlama)'!$K$12*$C$6</f>
        <v>3.7816375245719707</v>
      </c>
      <c r="I978" s="175">
        <f ca="1">'Data (DefiLlama)'!$H$13*100+_xlfn.NORM.S.INV(RAND())*'Data (DefiLlama)'!$K$13*$C$6</f>
        <v>5.2044974842108171</v>
      </c>
      <c r="J978" s="172">
        <f ca="1">C978*'Allocation - Base'!$H$6+D978*'Allocation - Base'!$H$7+E978*'Allocation - Base'!$H$8+F978*'Allocation - Base'!$H$9+G978*'Allocation - Base'!$H$10+H978*'Allocation - Base'!$H$11+I978*'Allocation - Base'!$H$12</f>
        <v>4.2142695938815242</v>
      </c>
      <c r="K978" s="172">
        <f t="shared" ca="1" si="43"/>
        <v>0</v>
      </c>
      <c r="L978" s="172">
        <f t="shared" ca="1" si="44"/>
        <v>4.1142695938815246</v>
      </c>
      <c r="M978" s="172">
        <f t="shared" ca="1" si="45"/>
        <v>4.1142695938815246</v>
      </c>
      <c r="N978" s="172"/>
    </row>
    <row r="979" spans="2:14" x14ac:dyDescent="0.25">
      <c r="B979" s="164">
        <v>947</v>
      </c>
      <c r="C979" s="172">
        <f ca="1">'Data (DefiLlama)'!$H$7*100+_xlfn.NORM.S.INV(RAND())*'Data (DefiLlama)'!$K$7*$C$6</f>
        <v>4.1736797267654895</v>
      </c>
      <c r="D979" s="172">
        <f ca="1">'Data (DefiLlama)'!$H$8*100+_xlfn.NORM.S.INV(RAND())*'Data (DefiLlama)'!$K$8*$C$6</f>
        <v>5.1709305333919708</v>
      </c>
      <c r="E979" s="172">
        <f ca="1">'Data (DefiLlama)'!$H$9*100+_xlfn.NORM.S.INV(RAND())*'Data (DefiLlama)'!$K$9*$C$6</f>
        <v>4.4212290929188827</v>
      </c>
      <c r="F979" s="172">
        <f ca="1">'Data (DefiLlama)'!$H$10*100+_xlfn.NORM.S.INV(RAND())*'Data (DefiLlama)'!$K$10*$C$6</f>
        <v>3.0192863008249917</v>
      </c>
      <c r="G979" s="172">
        <f ca="1">'Data (DefiLlama)'!$H$11*100+_xlfn.NORM.S.INV(RAND())*'Data (DefiLlama)'!$K$11*$C$6</f>
        <v>0.12990081056994779</v>
      </c>
      <c r="H979" s="172">
        <f ca="1">'Data (DefiLlama)'!$H$12*100+_xlfn.NORM.S.INV(RAND())*'Data (DefiLlama)'!$K$12*$C$6</f>
        <v>5.0354804631620702</v>
      </c>
      <c r="I979" s="175">
        <f ca="1">'Data (DefiLlama)'!$H$13*100+_xlfn.NORM.S.INV(RAND())*'Data (DefiLlama)'!$K$13*$C$6</f>
        <v>6.00024067245685</v>
      </c>
      <c r="J979" s="172">
        <f ca="1">C979*'Allocation - Base'!$H$6+D979*'Allocation - Base'!$H$7+E979*'Allocation - Base'!$H$8+F979*'Allocation - Base'!$H$9+G979*'Allocation - Base'!$H$10+H979*'Allocation - Base'!$H$11+I979*'Allocation - Base'!$H$12</f>
        <v>4.4119609346101685</v>
      </c>
      <c r="K979" s="172">
        <f t="shared" ca="1" si="43"/>
        <v>0</v>
      </c>
      <c r="L979" s="172">
        <f t="shared" ca="1" si="44"/>
        <v>4.3119609346101688</v>
      </c>
      <c r="M979" s="172">
        <f t="shared" ca="1" si="45"/>
        <v>4.3119609346101688</v>
      </c>
      <c r="N979" s="172"/>
    </row>
    <row r="980" spans="2:14" x14ac:dyDescent="0.25">
      <c r="B980" s="164">
        <v>948</v>
      </c>
      <c r="C980" s="172">
        <f ca="1">'Data (DefiLlama)'!$H$7*100+_xlfn.NORM.S.INV(RAND())*'Data (DefiLlama)'!$K$7*$C$6</f>
        <v>4.5127198026441935</v>
      </c>
      <c r="D980" s="172">
        <f ca="1">'Data (DefiLlama)'!$H$8*100+_xlfn.NORM.S.INV(RAND())*'Data (DefiLlama)'!$K$8*$C$6</f>
        <v>5.0835361191547426</v>
      </c>
      <c r="E980" s="172">
        <f ca="1">'Data (DefiLlama)'!$H$9*100+_xlfn.NORM.S.INV(RAND())*'Data (DefiLlama)'!$K$9*$C$6</f>
        <v>5.1444187057648252</v>
      </c>
      <c r="F980" s="172">
        <f ca="1">'Data (DefiLlama)'!$H$10*100+_xlfn.NORM.S.INV(RAND())*'Data (DefiLlama)'!$K$10*$C$6</f>
        <v>3.5993993578994172</v>
      </c>
      <c r="G980" s="172">
        <f ca="1">'Data (DefiLlama)'!$H$11*100+_xlfn.NORM.S.INV(RAND())*'Data (DefiLlama)'!$K$11*$C$6</f>
        <v>6.0987943826435943E-2</v>
      </c>
      <c r="H980" s="172">
        <f ca="1">'Data (DefiLlama)'!$H$12*100+_xlfn.NORM.S.INV(RAND())*'Data (DefiLlama)'!$K$12*$C$6</f>
        <v>4.1836411670897586</v>
      </c>
      <c r="I980" s="175">
        <f ca="1">'Data (DefiLlama)'!$H$13*100+_xlfn.NORM.S.INV(RAND())*'Data (DefiLlama)'!$K$13*$C$6</f>
        <v>5.1707554994993101</v>
      </c>
      <c r="J980" s="172">
        <f ca="1">C980*'Allocation - Base'!$H$6+D980*'Allocation - Base'!$H$7+E980*'Allocation - Base'!$H$8+F980*'Allocation - Base'!$H$9+G980*'Allocation - Base'!$H$10+H980*'Allocation - Base'!$H$11+I980*'Allocation - Base'!$H$12</f>
        <v>4.5414002192779348</v>
      </c>
      <c r="K980" s="172">
        <f t="shared" ca="1" si="43"/>
        <v>3.342600050968942</v>
      </c>
      <c r="L980" s="172">
        <f t="shared" ca="1" si="44"/>
        <v>1.0988001683089932</v>
      </c>
      <c r="M980" s="172">
        <f t="shared" ca="1" si="45"/>
        <v>4.4414002192779352</v>
      </c>
      <c r="N980" s="172"/>
    </row>
    <row r="981" spans="2:14" x14ac:dyDescent="0.25">
      <c r="B981" s="164">
        <v>949</v>
      </c>
      <c r="C981" s="172">
        <f ca="1">'Data (DefiLlama)'!$H$7*100+_xlfn.NORM.S.INV(RAND())*'Data (DefiLlama)'!$K$7*$C$6</f>
        <v>4.3357182470671436</v>
      </c>
      <c r="D981" s="172">
        <f ca="1">'Data (DefiLlama)'!$H$8*100+_xlfn.NORM.S.INV(RAND())*'Data (DefiLlama)'!$K$8*$C$6</f>
        <v>5.8189652381097039</v>
      </c>
      <c r="E981" s="172">
        <f ca="1">'Data (DefiLlama)'!$H$9*100+_xlfn.NORM.S.INV(RAND())*'Data (DefiLlama)'!$K$9*$C$6</f>
        <v>3.839109153011965</v>
      </c>
      <c r="F981" s="172">
        <f ca="1">'Data (DefiLlama)'!$H$10*100+_xlfn.NORM.S.INV(RAND())*'Data (DefiLlama)'!$K$10*$C$6</f>
        <v>4.074356806211596</v>
      </c>
      <c r="G981" s="172">
        <f ca="1">'Data (DefiLlama)'!$H$11*100+_xlfn.NORM.S.INV(RAND())*'Data (DefiLlama)'!$K$11*$C$6</f>
        <v>-0.8239510089999319</v>
      </c>
      <c r="H981" s="172">
        <f ca="1">'Data (DefiLlama)'!$H$12*100+_xlfn.NORM.S.INV(RAND())*'Data (DefiLlama)'!$K$12*$C$6</f>
        <v>5.2690194549678306</v>
      </c>
      <c r="I981" s="175">
        <f ca="1">'Data (DefiLlama)'!$H$13*100+_xlfn.NORM.S.INV(RAND())*'Data (DefiLlama)'!$K$13*$C$6</f>
        <v>5.794827958551136</v>
      </c>
      <c r="J981" s="172">
        <f ca="1">C981*'Allocation - Base'!$H$6+D981*'Allocation - Base'!$H$7+E981*'Allocation - Base'!$H$8+F981*'Allocation - Base'!$H$9+G981*'Allocation - Base'!$H$10+H981*'Allocation - Base'!$H$11+I981*'Allocation - Base'!$H$12</f>
        <v>4.4643894396957382</v>
      </c>
      <c r="K981" s="172">
        <f t="shared" ca="1" si="43"/>
        <v>1.1451603257524618</v>
      </c>
      <c r="L981" s="172">
        <f t="shared" ca="1" si="44"/>
        <v>3.2192291139432765</v>
      </c>
      <c r="M981" s="172">
        <f t="shared" ca="1" si="45"/>
        <v>4.3643894396957386</v>
      </c>
      <c r="N981" s="172"/>
    </row>
    <row r="982" spans="2:14" x14ac:dyDescent="0.25">
      <c r="B982" s="164">
        <v>950</v>
      </c>
      <c r="C982" s="172">
        <f ca="1">'Data (DefiLlama)'!$H$7*100+_xlfn.NORM.S.INV(RAND())*'Data (DefiLlama)'!$K$7*$C$6</f>
        <v>4.1595094314665175</v>
      </c>
      <c r="D982" s="172">
        <f ca="1">'Data (DefiLlama)'!$H$8*100+_xlfn.NORM.S.INV(RAND())*'Data (DefiLlama)'!$K$8*$C$6</f>
        <v>5.0531651574370766</v>
      </c>
      <c r="E982" s="172">
        <f ca="1">'Data (DefiLlama)'!$H$9*100+_xlfn.NORM.S.INV(RAND())*'Data (DefiLlama)'!$K$9*$C$6</f>
        <v>4.2680805674928743</v>
      </c>
      <c r="F982" s="172">
        <f ca="1">'Data (DefiLlama)'!$H$10*100+_xlfn.NORM.S.INV(RAND())*'Data (DefiLlama)'!$K$10*$C$6</f>
        <v>2.9747079017244924</v>
      </c>
      <c r="G982" s="172">
        <f ca="1">'Data (DefiLlama)'!$H$11*100+_xlfn.NORM.S.INV(RAND())*'Data (DefiLlama)'!$K$11*$C$6</f>
        <v>-0.3630334884450292</v>
      </c>
      <c r="H982" s="172">
        <f ca="1">'Data (DefiLlama)'!$H$12*100+_xlfn.NORM.S.INV(RAND())*'Data (DefiLlama)'!$K$12*$C$6</f>
        <v>3.8749701060882029</v>
      </c>
      <c r="I982" s="175">
        <f ca="1">'Data (DefiLlama)'!$H$13*100+_xlfn.NORM.S.INV(RAND())*'Data (DefiLlama)'!$K$13*$C$6</f>
        <v>5.4301782986675651</v>
      </c>
      <c r="J982" s="172">
        <f ca="1">C982*'Allocation - Base'!$H$6+D982*'Allocation - Base'!$H$7+E982*'Allocation - Base'!$H$8+F982*'Allocation - Base'!$H$9+G982*'Allocation - Base'!$H$10+H982*'Allocation - Base'!$H$11+I982*'Allocation - Base'!$H$12</f>
        <v>4.1412581021634214</v>
      </c>
      <c r="K982" s="172">
        <f t="shared" ca="1" si="43"/>
        <v>0</v>
      </c>
      <c r="L982" s="172">
        <f t="shared" ca="1" si="44"/>
        <v>4.0412581021634217</v>
      </c>
      <c r="M982" s="172">
        <f t="shared" ca="1" si="45"/>
        <v>4.0412581021634217</v>
      </c>
      <c r="N982" s="172"/>
    </row>
    <row r="983" spans="2:14" x14ac:dyDescent="0.25">
      <c r="B983" s="164">
        <v>951</v>
      </c>
      <c r="C983" s="172">
        <f ca="1">'Data (DefiLlama)'!$H$7*100+_xlfn.NORM.S.INV(RAND())*'Data (DefiLlama)'!$K$7*$C$6</f>
        <v>4.4175674030436776</v>
      </c>
      <c r="D983" s="172">
        <f ca="1">'Data (DefiLlama)'!$H$8*100+_xlfn.NORM.S.INV(RAND())*'Data (DefiLlama)'!$K$8*$C$6</f>
        <v>4.87837509861534</v>
      </c>
      <c r="E983" s="172">
        <f ca="1">'Data (DefiLlama)'!$H$9*100+_xlfn.NORM.S.INV(RAND())*'Data (DefiLlama)'!$K$9*$C$6</f>
        <v>4.0671234834034271</v>
      </c>
      <c r="F983" s="172">
        <f ca="1">'Data (DefiLlama)'!$H$10*100+_xlfn.NORM.S.INV(RAND())*'Data (DefiLlama)'!$K$10*$C$6</f>
        <v>3.9639322547615805</v>
      </c>
      <c r="G983" s="172">
        <f ca="1">'Data (DefiLlama)'!$H$11*100+_xlfn.NORM.S.INV(RAND())*'Data (DefiLlama)'!$K$11*$C$6</f>
        <v>-0.47615848031819685</v>
      </c>
      <c r="H983" s="172">
        <f ca="1">'Data (DefiLlama)'!$H$12*100+_xlfn.NORM.S.INV(RAND())*'Data (DefiLlama)'!$K$12*$C$6</f>
        <v>4.8531855541769957</v>
      </c>
      <c r="I983" s="175">
        <f ca="1">'Data (DefiLlama)'!$H$13*100+_xlfn.NORM.S.INV(RAND())*'Data (DefiLlama)'!$K$13*$C$6</f>
        <v>5.2466308583957977</v>
      </c>
      <c r="J983" s="172">
        <f ca="1">C983*'Allocation - Base'!$H$6+D983*'Allocation - Base'!$H$7+E983*'Allocation - Base'!$H$8+F983*'Allocation - Base'!$H$9+G983*'Allocation - Base'!$H$10+H983*'Allocation - Base'!$H$11+I983*'Allocation - Base'!$H$12</f>
        <v>4.265814775528435</v>
      </c>
      <c r="K983" s="172">
        <f t="shared" ca="1" si="43"/>
        <v>0</v>
      </c>
      <c r="L983" s="172">
        <f t="shared" ca="1" si="44"/>
        <v>4.1658147755284354</v>
      </c>
      <c r="M983" s="172">
        <f t="shared" ca="1" si="45"/>
        <v>4.1658147755284354</v>
      </c>
      <c r="N983" s="172"/>
    </row>
    <row r="984" spans="2:14" x14ac:dyDescent="0.25">
      <c r="B984" s="164">
        <v>952</v>
      </c>
      <c r="C984" s="172">
        <f ca="1">'Data (DefiLlama)'!$H$7*100+_xlfn.NORM.S.INV(RAND())*'Data (DefiLlama)'!$K$7*$C$6</f>
        <v>4.5519871343193632</v>
      </c>
      <c r="D984" s="172">
        <f ca="1">'Data (DefiLlama)'!$H$8*100+_xlfn.NORM.S.INV(RAND())*'Data (DefiLlama)'!$K$8*$C$6</f>
        <v>4.787307263429712</v>
      </c>
      <c r="E984" s="172">
        <f ca="1">'Data (DefiLlama)'!$H$9*100+_xlfn.NORM.S.INV(RAND())*'Data (DefiLlama)'!$K$9*$C$6</f>
        <v>3.9013234417016482</v>
      </c>
      <c r="F984" s="172">
        <f ca="1">'Data (DefiLlama)'!$H$10*100+_xlfn.NORM.S.INV(RAND())*'Data (DefiLlama)'!$K$10*$C$6</f>
        <v>3.8317214279077736</v>
      </c>
      <c r="G984" s="172">
        <f ca="1">'Data (DefiLlama)'!$H$11*100+_xlfn.NORM.S.INV(RAND())*'Data (DefiLlama)'!$K$11*$C$6</f>
        <v>-0.24514603226621703</v>
      </c>
      <c r="H984" s="172">
        <f ca="1">'Data (DefiLlama)'!$H$12*100+_xlfn.NORM.S.INV(RAND())*'Data (DefiLlama)'!$K$12*$C$6</f>
        <v>4.9490699573578381</v>
      </c>
      <c r="I984" s="175">
        <f ca="1">'Data (DefiLlama)'!$H$13*100+_xlfn.NORM.S.INV(RAND())*'Data (DefiLlama)'!$K$13*$C$6</f>
        <v>4.2549608764067166</v>
      </c>
      <c r="J984" s="172">
        <f ca="1">C984*'Allocation - Base'!$H$6+D984*'Allocation - Base'!$H$7+E984*'Allocation - Base'!$H$8+F984*'Allocation - Base'!$H$9+G984*'Allocation - Base'!$H$10+H984*'Allocation - Base'!$H$11+I984*'Allocation - Base'!$H$12</f>
        <v>4.2678570085690142</v>
      </c>
      <c r="K984" s="172">
        <f t="shared" ca="1" si="43"/>
        <v>0</v>
      </c>
      <c r="L984" s="172">
        <f t="shared" ca="1" si="44"/>
        <v>4.1678570085690145</v>
      </c>
      <c r="M984" s="172">
        <f t="shared" ca="1" si="45"/>
        <v>4.1678570085690145</v>
      </c>
      <c r="N984" s="172"/>
    </row>
    <row r="985" spans="2:14" x14ac:dyDescent="0.25">
      <c r="B985" s="164">
        <v>953</v>
      </c>
      <c r="C985" s="172">
        <f ca="1">'Data (DefiLlama)'!$H$7*100+_xlfn.NORM.S.INV(RAND())*'Data (DefiLlama)'!$K$7*$C$6</f>
        <v>4.1324334187270155</v>
      </c>
      <c r="D985" s="172">
        <f ca="1">'Data (DefiLlama)'!$H$8*100+_xlfn.NORM.S.INV(RAND())*'Data (DefiLlama)'!$K$8*$C$6</f>
        <v>3.7006153952308543</v>
      </c>
      <c r="E985" s="172">
        <f ca="1">'Data (DefiLlama)'!$H$9*100+_xlfn.NORM.S.INV(RAND())*'Data (DefiLlama)'!$K$9*$C$6</f>
        <v>5.0319078598558935</v>
      </c>
      <c r="F985" s="172">
        <f ca="1">'Data (DefiLlama)'!$H$10*100+_xlfn.NORM.S.INV(RAND())*'Data (DefiLlama)'!$K$10*$C$6</f>
        <v>3.0766354493695944</v>
      </c>
      <c r="G985" s="172">
        <f ca="1">'Data (DefiLlama)'!$H$11*100+_xlfn.NORM.S.INV(RAND())*'Data (DefiLlama)'!$K$11*$C$6</f>
        <v>-0.62306490357498279</v>
      </c>
      <c r="H985" s="172">
        <f ca="1">'Data (DefiLlama)'!$H$12*100+_xlfn.NORM.S.INV(RAND())*'Data (DefiLlama)'!$K$12*$C$6</f>
        <v>4.8459896000716425</v>
      </c>
      <c r="I985" s="175">
        <f ca="1">'Data (DefiLlama)'!$H$13*100+_xlfn.NORM.S.INV(RAND())*'Data (DefiLlama)'!$K$13*$C$6</f>
        <v>5.8342414734509855</v>
      </c>
      <c r="J985" s="172">
        <f ca="1">C985*'Allocation - Base'!$H$6+D985*'Allocation - Base'!$H$7+E985*'Allocation - Base'!$H$8+F985*'Allocation - Base'!$H$9+G985*'Allocation - Base'!$H$10+H985*'Allocation - Base'!$H$11+I985*'Allocation - Base'!$H$12</f>
        <v>4.1186060342217887</v>
      </c>
      <c r="K985" s="172">
        <f t="shared" ca="1" si="43"/>
        <v>0</v>
      </c>
      <c r="L985" s="172">
        <f t="shared" ca="1" si="44"/>
        <v>4.0186060342217891</v>
      </c>
      <c r="M985" s="172">
        <f t="shared" ca="1" si="45"/>
        <v>4.0186060342217891</v>
      </c>
      <c r="N985" s="172"/>
    </row>
    <row r="986" spans="2:14" x14ac:dyDescent="0.25">
      <c r="B986" s="164">
        <v>954</v>
      </c>
      <c r="C986" s="172">
        <f ca="1">'Data (DefiLlama)'!$H$7*100+_xlfn.NORM.S.INV(RAND())*'Data (DefiLlama)'!$K$7*$C$6</f>
        <v>4.1509280036871816</v>
      </c>
      <c r="D986" s="172">
        <f ca="1">'Data (DefiLlama)'!$H$8*100+_xlfn.NORM.S.INV(RAND())*'Data (DefiLlama)'!$K$8*$C$6</f>
        <v>4.7485517253567302</v>
      </c>
      <c r="E986" s="172">
        <f ca="1">'Data (DefiLlama)'!$H$9*100+_xlfn.NORM.S.INV(RAND())*'Data (DefiLlama)'!$K$9*$C$6</f>
        <v>3.9728758880401855</v>
      </c>
      <c r="F986" s="172">
        <f ca="1">'Data (DefiLlama)'!$H$10*100+_xlfn.NORM.S.INV(RAND())*'Data (DefiLlama)'!$K$10*$C$6</f>
        <v>2.6771978977520834</v>
      </c>
      <c r="G986" s="172">
        <f ca="1">'Data (DefiLlama)'!$H$11*100+_xlfn.NORM.S.INV(RAND())*'Data (DefiLlama)'!$K$11*$C$6</f>
        <v>-0.12604270020061861</v>
      </c>
      <c r="H986" s="172">
        <f ca="1">'Data (DefiLlama)'!$H$12*100+_xlfn.NORM.S.INV(RAND())*'Data (DefiLlama)'!$K$12*$C$6</f>
        <v>4.1937269254546381</v>
      </c>
      <c r="I986" s="175">
        <f ca="1">'Data (DefiLlama)'!$H$13*100+_xlfn.NORM.S.INV(RAND())*'Data (DefiLlama)'!$K$13*$C$6</f>
        <v>7.1887519490326799</v>
      </c>
      <c r="J986" s="172">
        <f ca="1">C986*'Allocation - Base'!$H$6+D986*'Allocation - Base'!$H$7+E986*'Allocation - Base'!$H$8+F986*'Allocation - Base'!$H$9+G986*'Allocation - Base'!$H$10+H986*'Allocation - Base'!$H$11+I986*'Allocation - Base'!$H$12</f>
        <v>4.0483922082635484</v>
      </c>
      <c r="K986" s="172">
        <f t="shared" ca="1" si="43"/>
        <v>0</v>
      </c>
      <c r="L986" s="172">
        <f t="shared" ca="1" si="44"/>
        <v>3.9483922082635483</v>
      </c>
      <c r="M986" s="172">
        <f t="shared" ca="1" si="45"/>
        <v>3.9483922082635483</v>
      </c>
      <c r="N986" s="172"/>
    </row>
    <row r="987" spans="2:14" x14ac:dyDescent="0.25">
      <c r="B987" s="164">
        <v>955</v>
      </c>
      <c r="C987" s="172">
        <f ca="1">'Data (DefiLlama)'!$H$7*100+_xlfn.NORM.S.INV(RAND())*'Data (DefiLlama)'!$K$7*$C$6</f>
        <v>4.1361247493934519</v>
      </c>
      <c r="D987" s="172">
        <f ca="1">'Data (DefiLlama)'!$H$8*100+_xlfn.NORM.S.INV(RAND())*'Data (DefiLlama)'!$K$8*$C$6</f>
        <v>4.1798591276587205</v>
      </c>
      <c r="E987" s="172">
        <f ca="1">'Data (DefiLlama)'!$H$9*100+_xlfn.NORM.S.INV(RAND())*'Data (DefiLlama)'!$K$9*$C$6</f>
        <v>3.2906467798577506</v>
      </c>
      <c r="F987" s="172">
        <f ca="1">'Data (DefiLlama)'!$H$10*100+_xlfn.NORM.S.INV(RAND())*'Data (DefiLlama)'!$K$10*$C$6</f>
        <v>2.8106038513110123</v>
      </c>
      <c r="G987" s="172">
        <f ca="1">'Data (DefiLlama)'!$H$11*100+_xlfn.NORM.S.INV(RAND())*'Data (DefiLlama)'!$K$11*$C$6</f>
        <v>0.3064024519037834</v>
      </c>
      <c r="H987" s="172">
        <f ca="1">'Data (DefiLlama)'!$H$12*100+_xlfn.NORM.S.INV(RAND())*'Data (DefiLlama)'!$K$12*$C$6</f>
        <v>4.8445218873389839</v>
      </c>
      <c r="I987" s="175">
        <f ca="1">'Data (DefiLlama)'!$H$13*100+_xlfn.NORM.S.INV(RAND())*'Data (DefiLlama)'!$K$13*$C$6</f>
        <v>8.2313698116382916</v>
      </c>
      <c r="J987" s="172">
        <f ca="1">C987*'Allocation - Base'!$H$6+D987*'Allocation - Base'!$H$7+E987*'Allocation - Base'!$H$8+F987*'Allocation - Base'!$H$9+G987*'Allocation - Base'!$H$10+H987*'Allocation - Base'!$H$11+I987*'Allocation - Base'!$H$12</f>
        <v>3.8504623073931903</v>
      </c>
      <c r="K987" s="172">
        <f t="shared" ca="1" si="43"/>
        <v>0</v>
      </c>
      <c r="L987" s="172">
        <f t="shared" ca="1" si="44"/>
        <v>3.7504623073931902</v>
      </c>
      <c r="M987" s="172">
        <f t="shared" ca="1" si="45"/>
        <v>3.7504623073931902</v>
      </c>
      <c r="N987" s="172"/>
    </row>
    <row r="988" spans="2:14" x14ac:dyDescent="0.25">
      <c r="B988" s="164">
        <v>956</v>
      </c>
      <c r="C988" s="172">
        <f ca="1">'Data (DefiLlama)'!$H$7*100+_xlfn.NORM.S.INV(RAND())*'Data (DefiLlama)'!$K$7*$C$6</f>
        <v>4.6393415981500095</v>
      </c>
      <c r="D988" s="172">
        <f ca="1">'Data (DefiLlama)'!$H$8*100+_xlfn.NORM.S.INV(RAND())*'Data (DefiLlama)'!$K$8*$C$6</f>
        <v>4.5098738319288554</v>
      </c>
      <c r="E988" s="172">
        <f ca="1">'Data (DefiLlama)'!$H$9*100+_xlfn.NORM.S.INV(RAND())*'Data (DefiLlama)'!$K$9*$C$6</f>
        <v>3.8195795883835979</v>
      </c>
      <c r="F988" s="172">
        <f ca="1">'Data (DefiLlama)'!$H$10*100+_xlfn.NORM.S.INV(RAND())*'Data (DefiLlama)'!$K$10*$C$6</f>
        <v>3.9263692198335733</v>
      </c>
      <c r="G988" s="172">
        <f ca="1">'Data (DefiLlama)'!$H$11*100+_xlfn.NORM.S.INV(RAND())*'Data (DefiLlama)'!$K$11*$C$6</f>
        <v>0.60319779618509228</v>
      </c>
      <c r="H988" s="172">
        <f ca="1">'Data (DefiLlama)'!$H$12*100+_xlfn.NORM.S.INV(RAND())*'Data (DefiLlama)'!$K$12*$C$6</f>
        <v>5.2426284149303557</v>
      </c>
      <c r="I988" s="175">
        <f ca="1">'Data (DefiLlama)'!$H$13*100+_xlfn.NORM.S.INV(RAND())*'Data (DefiLlama)'!$K$13*$C$6</f>
        <v>4.4424172731097471</v>
      </c>
      <c r="J988" s="172">
        <f ca="1">C988*'Allocation - Base'!$H$6+D988*'Allocation - Base'!$H$7+E988*'Allocation - Base'!$H$8+F988*'Allocation - Base'!$H$9+G988*'Allocation - Base'!$H$10+H988*'Allocation - Base'!$H$11+I988*'Allocation - Base'!$H$12</f>
        <v>4.2907199865719239</v>
      </c>
      <c r="K988" s="172">
        <f t="shared" ca="1" si="43"/>
        <v>0</v>
      </c>
      <c r="L988" s="172">
        <f t="shared" ca="1" si="44"/>
        <v>4.1907199865719242</v>
      </c>
      <c r="M988" s="172">
        <f t="shared" ca="1" si="45"/>
        <v>4.1907199865719242</v>
      </c>
      <c r="N988" s="172"/>
    </row>
    <row r="989" spans="2:14" x14ac:dyDescent="0.25">
      <c r="B989" s="164">
        <v>957</v>
      </c>
      <c r="C989" s="172">
        <f ca="1">'Data (DefiLlama)'!$H$7*100+_xlfn.NORM.S.INV(RAND())*'Data (DefiLlama)'!$K$7*$C$6</f>
        <v>4.1161570655647122</v>
      </c>
      <c r="D989" s="172">
        <f ca="1">'Data (DefiLlama)'!$H$8*100+_xlfn.NORM.S.INV(RAND())*'Data (DefiLlama)'!$K$8*$C$6</f>
        <v>4.6594946956630876</v>
      </c>
      <c r="E989" s="172">
        <f ca="1">'Data (DefiLlama)'!$H$9*100+_xlfn.NORM.S.INV(RAND())*'Data (DefiLlama)'!$K$9*$C$6</f>
        <v>3.6700803631123851</v>
      </c>
      <c r="F989" s="172">
        <f ca="1">'Data (DefiLlama)'!$H$10*100+_xlfn.NORM.S.INV(RAND())*'Data (DefiLlama)'!$K$10*$C$6</f>
        <v>3.2418214326949801</v>
      </c>
      <c r="G989" s="172">
        <f ca="1">'Data (DefiLlama)'!$H$11*100+_xlfn.NORM.S.INV(RAND())*'Data (DefiLlama)'!$K$11*$C$6</f>
        <v>-8.5443630517538338E-2</v>
      </c>
      <c r="H989" s="172">
        <f ca="1">'Data (DefiLlama)'!$H$12*100+_xlfn.NORM.S.INV(RAND())*'Data (DefiLlama)'!$K$12*$C$6</f>
        <v>5.162735084455317</v>
      </c>
      <c r="I989" s="175">
        <f ca="1">'Data (DefiLlama)'!$H$13*100+_xlfn.NORM.S.INV(RAND())*'Data (DefiLlama)'!$K$13*$C$6</f>
        <v>6.8075420397854867</v>
      </c>
      <c r="J989" s="172">
        <f ca="1">C989*'Allocation - Base'!$H$6+D989*'Allocation - Base'!$H$7+E989*'Allocation - Base'!$H$8+F989*'Allocation - Base'!$H$9+G989*'Allocation - Base'!$H$10+H989*'Allocation - Base'!$H$11+I989*'Allocation - Base'!$H$12</f>
        <v>4.0873789655057022</v>
      </c>
      <c r="K989" s="172">
        <f t="shared" ca="1" si="43"/>
        <v>0</v>
      </c>
      <c r="L989" s="172">
        <f t="shared" ca="1" si="44"/>
        <v>3.9873789655057021</v>
      </c>
      <c r="M989" s="172">
        <f t="shared" ca="1" si="45"/>
        <v>3.9873789655057021</v>
      </c>
      <c r="N989" s="172"/>
    </row>
    <row r="990" spans="2:14" x14ac:dyDescent="0.25">
      <c r="B990" s="164">
        <v>958</v>
      </c>
      <c r="C990" s="172">
        <f ca="1">'Data (DefiLlama)'!$H$7*100+_xlfn.NORM.S.INV(RAND())*'Data (DefiLlama)'!$K$7*$C$6</f>
        <v>3.9726710035971227</v>
      </c>
      <c r="D990" s="172">
        <f ca="1">'Data (DefiLlama)'!$H$8*100+_xlfn.NORM.S.INV(RAND())*'Data (DefiLlama)'!$K$8*$C$6</f>
        <v>4.5482941531311152</v>
      </c>
      <c r="E990" s="172">
        <f ca="1">'Data (DefiLlama)'!$H$9*100+_xlfn.NORM.S.INV(RAND())*'Data (DefiLlama)'!$K$9*$C$6</f>
        <v>4.3182328608110208</v>
      </c>
      <c r="F990" s="172">
        <f ca="1">'Data (DefiLlama)'!$H$10*100+_xlfn.NORM.S.INV(RAND())*'Data (DefiLlama)'!$K$10*$C$6</f>
        <v>3.4336275323805996</v>
      </c>
      <c r="G990" s="172">
        <f ca="1">'Data (DefiLlama)'!$H$11*100+_xlfn.NORM.S.INV(RAND())*'Data (DefiLlama)'!$K$11*$C$6</f>
        <v>0.25556670610824533</v>
      </c>
      <c r="H990" s="172">
        <f ca="1">'Data (DefiLlama)'!$H$12*100+_xlfn.NORM.S.INV(RAND())*'Data (DefiLlama)'!$K$12*$C$6</f>
        <v>4.8043877470389997</v>
      </c>
      <c r="I990" s="175">
        <f ca="1">'Data (DefiLlama)'!$H$13*100+_xlfn.NORM.S.INV(RAND())*'Data (DefiLlama)'!$K$13*$C$6</f>
        <v>5.564501943964018</v>
      </c>
      <c r="J990" s="172">
        <f ca="1">C990*'Allocation - Base'!$H$6+D990*'Allocation - Base'!$H$7+E990*'Allocation - Base'!$H$8+F990*'Allocation - Base'!$H$9+G990*'Allocation - Base'!$H$10+H990*'Allocation - Base'!$H$11+I990*'Allocation - Base'!$H$12</f>
        <v>4.1418695519259332</v>
      </c>
      <c r="K990" s="172">
        <f t="shared" ca="1" si="43"/>
        <v>0.32116100180527113</v>
      </c>
      <c r="L990" s="172">
        <f t="shared" ca="1" si="44"/>
        <v>3.7207085501206625</v>
      </c>
      <c r="M990" s="172">
        <f t="shared" ca="1" si="45"/>
        <v>4.0418695519259336</v>
      </c>
      <c r="N990" s="172"/>
    </row>
    <row r="991" spans="2:14" x14ac:dyDescent="0.25">
      <c r="B991" s="164">
        <v>959</v>
      </c>
      <c r="C991" s="172">
        <f ca="1">'Data (DefiLlama)'!$H$7*100+_xlfn.NORM.S.INV(RAND())*'Data (DefiLlama)'!$K$7*$C$6</f>
        <v>4.3132853835347893</v>
      </c>
      <c r="D991" s="172">
        <f ca="1">'Data (DefiLlama)'!$H$8*100+_xlfn.NORM.S.INV(RAND())*'Data (DefiLlama)'!$K$8*$C$6</f>
        <v>4.2174383173358763</v>
      </c>
      <c r="E991" s="172">
        <f ca="1">'Data (DefiLlama)'!$H$9*100+_xlfn.NORM.S.INV(RAND())*'Data (DefiLlama)'!$K$9*$C$6</f>
        <v>3.8427973843883496</v>
      </c>
      <c r="F991" s="172">
        <f ca="1">'Data (DefiLlama)'!$H$10*100+_xlfn.NORM.S.INV(RAND())*'Data (DefiLlama)'!$K$10*$C$6</f>
        <v>3.4646374382291993</v>
      </c>
      <c r="G991" s="172">
        <f ca="1">'Data (DefiLlama)'!$H$11*100+_xlfn.NORM.S.INV(RAND())*'Data (DefiLlama)'!$K$11*$C$6</f>
        <v>-0.11101028346823956</v>
      </c>
      <c r="H991" s="172">
        <f ca="1">'Data (DefiLlama)'!$H$12*100+_xlfn.NORM.S.INV(RAND())*'Data (DefiLlama)'!$K$12*$C$6</f>
        <v>4.1478823746732427</v>
      </c>
      <c r="I991" s="175">
        <f ca="1">'Data (DefiLlama)'!$H$13*100+_xlfn.NORM.S.INV(RAND())*'Data (DefiLlama)'!$K$13*$C$6</f>
        <v>5.0358897843080426</v>
      </c>
      <c r="J991" s="172">
        <f ca="1">C991*'Allocation - Base'!$H$6+D991*'Allocation - Base'!$H$7+E991*'Allocation - Base'!$H$8+F991*'Allocation - Base'!$H$9+G991*'Allocation - Base'!$H$10+H991*'Allocation - Base'!$H$11+I991*'Allocation - Base'!$H$12</f>
        <v>3.9256763825190677</v>
      </c>
      <c r="K991" s="172">
        <f t="shared" ca="1" si="43"/>
        <v>1.2140463786411699</v>
      </c>
      <c r="L991" s="172">
        <f t="shared" ca="1" si="44"/>
        <v>2.6116300038778979</v>
      </c>
      <c r="M991" s="172">
        <f t="shared" ca="1" si="45"/>
        <v>3.8256763825190676</v>
      </c>
      <c r="N991" s="172"/>
    </row>
    <row r="992" spans="2:14" x14ac:dyDescent="0.25">
      <c r="B992" s="164">
        <v>960</v>
      </c>
      <c r="C992" s="172">
        <f ca="1">'Data (DefiLlama)'!$H$7*100+_xlfn.NORM.S.INV(RAND())*'Data (DefiLlama)'!$K$7*$C$6</f>
        <v>4.4190422484930991</v>
      </c>
      <c r="D992" s="172">
        <f ca="1">'Data (DefiLlama)'!$H$8*100+_xlfn.NORM.S.INV(RAND())*'Data (DefiLlama)'!$K$8*$C$6</f>
        <v>5.2948048385071393</v>
      </c>
      <c r="E992" s="172">
        <f ca="1">'Data (DefiLlama)'!$H$9*100+_xlfn.NORM.S.INV(RAND())*'Data (DefiLlama)'!$K$9*$C$6</f>
        <v>3.2045300005178969</v>
      </c>
      <c r="F992" s="172">
        <f ca="1">'Data (DefiLlama)'!$H$10*100+_xlfn.NORM.S.INV(RAND())*'Data (DefiLlama)'!$K$10*$C$6</f>
        <v>2.7227789385141188</v>
      </c>
      <c r="G992" s="172">
        <f ca="1">'Data (DefiLlama)'!$H$11*100+_xlfn.NORM.S.INV(RAND())*'Data (DefiLlama)'!$K$11*$C$6</f>
        <v>0.11876903217994282</v>
      </c>
      <c r="H992" s="172">
        <f ca="1">'Data (DefiLlama)'!$H$12*100+_xlfn.NORM.S.INV(RAND())*'Data (DefiLlama)'!$K$12*$C$6</f>
        <v>4.2851944167288067</v>
      </c>
      <c r="I992" s="175">
        <f ca="1">'Data (DefiLlama)'!$H$13*100+_xlfn.NORM.S.INV(RAND())*'Data (DefiLlama)'!$K$13*$C$6</f>
        <v>7.0982483338059721</v>
      </c>
      <c r="J992" s="172">
        <f ca="1">C992*'Allocation - Base'!$H$6+D992*'Allocation - Base'!$H$7+E992*'Allocation - Base'!$H$8+F992*'Allocation - Base'!$H$9+G992*'Allocation - Base'!$H$10+H992*'Allocation - Base'!$H$11+I992*'Allocation - Base'!$H$12</f>
        <v>4.099263998422507</v>
      </c>
      <c r="K992" s="172">
        <f t="shared" ca="1" si="43"/>
        <v>0</v>
      </c>
      <c r="L992" s="172">
        <f t="shared" ca="1" si="44"/>
        <v>3.9992639984225069</v>
      </c>
      <c r="M992" s="172">
        <f t="shared" ca="1" si="45"/>
        <v>3.9992639984225069</v>
      </c>
      <c r="N992" s="172"/>
    </row>
    <row r="993" spans="2:14" x14ac:dyDescent="0.25">
      <c r="B993" s="164">
        <v>961</v>
      </c>
      <c r="C993" s="172">
        <f ca="1">'Data (DefiLlama)'!$H$7*100+_xlfn.NORM.S.INV(RAND())*'Data (DefiLlama)'!$K$7*$C$6</f>
        <v>4.3679028401994424</v>
      </c>
      <c r="D993" s="172">
        <f ca="1">'Data (DefiLlama)'!$H$8*100+_xlfn.NORM.S.INV(RAND())*'Data (DefiLlama)'!$K$8*$C$6</f>
        <v>5.0553506325337247</v>
      </c>
      <c r="E993" s="172">
        <f ca="1">'Data (DefiLlama)'!$H$9*100+_xlfn.NORM.S.INV(RAND())*'Data (DefiLlama)'!$K$9*$C$6</f>
        <v>3.9384774873647777</v>
      </c>
      <c r="F993" s="172">
        <f ca="1">'Data (DefiLlama)'!$H$10*100+_xlfn.NORM.S.INV(RAND())*'Data (DefiLlama)'!$K$10*$C$6</f>
        <v>3.5557322857378701</v>
      </c>
      <c r="G993" s="172">
        <f ca="1">'Data (DefiLlama)'!$H$11*100+_xlfn.NORM.S.INV(RAND())*'Data (DefiLlama)'!$K$11*$C$6</f>
        <v>-7.4973065940121444E-2</v>
      </c>
      <c r="H993" s="172">
        <f ca="1">'Data (DefiLlama)'!$H$12*100+_xlfn.NORM.S.INV(RAND())*'Data (DefiLlama)'!$K$12*$C$6</f>
        <v>4.1908282196437137</v>
      </c>
      <c r="I993" s="175">
        <f ca="1">'Data (DefiLlama)'!$H$13*100+_xlfn.NORM.S.INV(RAND())*'Data (DefiLlama)'!$K$13*$C$6</f>
        <v>6.5442451913787503</v>
      </c>
      <c r="J993" s="172">
        <f ca="1">C993*'Allocation - Base'!$H$6+D993*'Allocation - Base'!$H$7+E993*'Allocation - Base'!$H$8+F993*'Allocation - Base'!$H$9+G993*'Allocation - Base'!$H$10+H993*'Allocation - Base'!$H$11+I993*'Allocation - Base'!$H$12</f>
        <v>4.1837034616840096</v>
      </c>
      <c r="K993" s="172">
        <f t="shared" ref="K993:K1056" ca="1" si="46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993" s="172">
        <f t="shared" ref="L993:L1056" ca="1" si="47">J993-$C$7*100-K993</f>
        <v>4.08370346168401</v>
      </c>
      <c r="M993" s="172">
        <f t="shared" ref="M993:M1056" ca="1" si="48">J993-$C$7*100</f>
        <v>4.08370346168401</v>
      </c>
      <c r="N993" s="172"/>
    </row>
    <row r="994" spans="2:14" x14ac:dyDescent="0.25">
      <c r="B994" s="164">
        <v>962</v>
      </c>
      <c r="C994" s="172">
        <f ca="1">'Data (DefiLlama)'!$H$7*100+_xlfn.NORM.S.INV(RAND())*'Data (DefiLlama)'!$K$7*$C$6</f>
        <v>4.2216526503463676</v>
      </c>
      <c r="D994" s="172">
        <f ca="1">'Data (DefiLlama)'!$H$8*100+_xlfn.NORM.S.INV(RAND())*'Data (DefiLlama)'!$K$8*$C$6</f>
        <v>5.3857199721351989</v>
      </c>
      <c r="E994" s="172">
        <f ca="1">'Data (DefiLlama)'!$H$9*100+_xlfn.NORM.S.INV(RAND())*'Data (DefiLlama)'!$K$9*$C$6</f>
        <v>4.5656850189935643</v>
      </c>
      <c r="F994" s="172">
        <f ca="1">'Data (DefiLlama)'!$H$10*100+_xlfn.NORM.S.INV(RAND())*'Data (DefiLlama)'!$K$10*$C$6</f>
        <v>3.811616448904974</v>
      </c>
      <c r="G994" s="172">
        <f ca="1">'Data (DefiLlama)'!$H$11*100+_xlfn.NORM.S.INV(RAND())*'Data (DefiLlama)'!$K$11*$C$6</f>
        <v>0.3120481331539241</v>
      </c>
      <c r="H994" s="172">
        <f ca="1">'Data (DefiLlama)'!$H$12*100+_xlfn.NORM.S.INV(RAND())*'Data (DefiLlama)'!$K$12*$C$6</f>
        <v>3.6808247968638561</v>
      </c>
      <c r="I994" s="175">
        <f ca="1">'Data (DefiLlama)'!$H$13*100+_xlfn.NORM.S.INV(RAND())*'Data (DefiLlama)'!$K$13*$C$6</f>
        <v>5.7816817161257639</v>
      </c>
      <c r="J994" s="172">
        <f ca="1">C994*'Allocation - Base'!$H$6+D994*'Allocation - Base'!$H$7+E994*'Allocation - Base'!$H$8+F994*'Allocation - Base'!$H$9+G994*'Allocation - Base'!$H$10+H994*'Allocation - Base'!$H$11+I994*'Allocation - Base'!$H$12</f>
        <v>4.3220731690733754</v>
      </c>
      <c r="K994" s="172">
        <f t="shared" ca="1" si="46"/>
        <v>0</v>
      </c>
      <c r="L994" s="172">
        <f t="shared" ca="1" si="47"/>
        <v>4.2220731690733757</v>
      </c>
      <c r="M994" s="172">
        <f t="shared" ca="1" si="48"/>
        <v>4.2220731690733757</v>
      </c>
      <c r="N994" s="172"/>
    </row>
    <row r="995" spans="2:14" x14ac:dyDescent="0.25">
      <c r="B995" s="164">
        <v>963</v>
      </c>
      <c r="C995" s="172">
        <f ca="1">'Data (DefiLlama)'!$H$7*100+_xlfn.NORM.S.INV(RAND())*'Data (DefiLlama)'!$K$7*$C$6</f>
        <v>3.9757312962673197</v>
      </c>
      <c r="D995" s="172">
        <f ca="1">'Data (DefiLlama)'!$H$8*100+_xlfn.NORM.S.INV(RAND())*'Data (DefiLlama)'!$K$8*$C$6</f>
        <v>5.8715769816050756</v>
      </c>
      <c r="E995" s="172">
        <f ca="1">'Data (DefiLlama)'!$H$9*100+_xlfn.NORM.S.INV(RAND())*'Data (DefiLlama)'!$K$9*$C$6</f>
        <v>5.0630067732723019</v>
      </c>
      <c r="F995" s="172">
        <f ca="1">'Data (DefiLlama)'!$H$10*100+_xlfn.NORM.S.INV(RAND())*'Data (DefiLlama)'!$K$10*$C$6</f>
        <v>2.3720816399228015</v>
      </c>
      <c r="G995" s="172">
        <f ca="1">'Data (DefiLlama)'!$H$11*100+_xlfn.NORM.S.INV(RAND())*'Data (DefiLlama)'!$K$11*$C$6</f>
        <v>0.14774757119286239</v>
      </c>
      <c r="H995" s="172">
        <f ca="1">'Data (DefiLlama)'!$H$12*100+_xlfn.NORM.S.INV(RAND())*'Data (DefiLlama)'!$K$12*$C$6</f>
        <v>4.8853681413925347</v>
      </c>
      <c r="I995" s="175">
        <f ca="1">'Data (DefiLlama)'!$H$13*100+_xlfn.NORM.S.INV(RAND())*'Data (DefiLlama)'!$K$13*$C$6</f>
        <v>6.1191554407436968</v>
      </c>
      <c r="J995" s="172">
        <f ca="1">C995*'Allocation - Base'!$H$6+D995*'Allocation - Base'!$H$7+E995*'Allocation - Base'!$H$8+F995*'Allocation - Base'!$H$9+G995*'Allocation - Base'!$H$10+H995*'Allocation - Base'!$H$11+I995*'Allocation - Base'!$H$12</f>
        <v>4.6665579273680633</v>
      </c>
      <c r="K995" s="172">
        <f t="shared" ca="1" si="46"/>
        <v>0</v>
      </c>
      <c r="L995" s="172">
        <f t="shared" ca="1" si="47"/>
        <v>4.5665579273680637</v>
      </c>
      <c r="M995" s="172">
        <f t="shared" ca="1" si="48"/>
        <v>4.5665579273680637</v>
      </c>
      <c r="N995" s="172"/>
    </row>
    <row r="996" spans="2:14" x14ac:dyDescent="0.25">
      <c r="B996" s="164">
        <v>964</v>
      </c>
      <c r="C996" s="172">
        <f ca="1">'Data (DefiLlama)'!$H$7*100+_xlfn.NORM.S.INV(RAND())*'Data (DefiLlama)'!$K$7*$C$6</f>
        <v>4.2323926423210265</v>
      </c>
      <c r="D996" s="172">
        <f ca="1">'Data (DefiLlama)'!$H$8*100+_xlfn.NORM.S.INV(RAND())*'Data (DefiLlama)'!$K$8*$C$6</f>
        <v>3.2386020148296044</v>
      </c>
      <c r="E996" s="172">
        <f ca="1">'Data (DefiLlama)'!$H$9*100+_xlfn.NORM.S.INV(RAND())*'Data (DefiLlama)'!$K$9*$C$6</f>
        <v>4.4935582309371043</v>
      </c>
      <c r="F996" s="172">
        <f ca="1">'Data (DefiLlama)'!$H$10*100+_xlfn.NORM.S.INV(RAND())*'Data (DefiLlama)'!$K$10*$C$6</f>
        <v>3.2614166213771858</v>
      </c>
      <c r="G996" s="172">
        <f ca="1">'Data (DefiLlama)'!$H$11*100+_xlfn.NORM.S.INV(RAND())*'Data (DefiLlama)'!$K$11*$C$6</f>
        <v>-0.31691838472256167</v>
      </c>
      <c r="H996" s="172">
        <f ca="1">'Data (DefiLlama)'!$H$12*100+_xlfn.NORM.S.INV(RAND())*'Data (DefiLlama)'!$K$12*$C$6</f>
        <v>5.2888153008608638</v>
      </c>
      <c r="I996" s="175">
        <f ca="1">'Data (DefiLlama)'!$H$13*100+_xlfn.NORM.S.INV(RAND())*'Data (DefiLlama)'!$K$13*$C$6</f>
        <v>5.9293049903866679</v>
      </c>
      <c r="J996" s="172">
        <f ca="1">C996*'Allocation - Base'!$H$6+D996*'Allocation - Base'!$H$7+E996*'Allocation - Base'!$H$8+F996*'Allocation - Base'!$H$9+G996*'Allocation - Base'!$H$10+H996*'Allocation - Base'!$H$11+I996*'Allocation - Base'!$H$12</f>
        <v>3.9802342300309865</v>
      </c>
      <c r="K996" s="172">
        <f t="shared" ca="1" si="46"/>
        <v>1.8430545750194733</v>
      </c>
      <c r="L996" s="172">
        <f t="shared" ca="1" si="47"/>
        <v>2.0371796550115131</v>
      </c>
      <c r="M996" s="172">
        <f t="shared" ca="1" si="48"/>
        <v>3.8802342300309864</v>
      </c>
      <c r="N996" s="172"/>
    </row>
    <row r="997" spans="2:14" x14ac:dyDescent="0.25">
      <c r="B997" s="164">
        <v>965</v>
      </c>
      <c r="C997" s="172">
        <f ca="1">'Data (DefiLlama)'!$H$7*100+_xlfn.NORM.S.INV(RAND())*'Data (DefiLlama)'!$K$7*$C$6</f>
        <v>4.2157752719202541</v>
      </c>
      <c r="D997" s="172">
        <f ca="1">'Data (DefiLlama)'!$H$8*100+_xlfn.NORM.S.INV(RAND())*'Data (DefiLlama)'!$K$8*$C$6</f>
        <v>4.6090814347709443</v>
      </c>
      <c r="E997" s="172">
        <f ca="1">'Data (DefiLlama)'!$H$9*100+_xlfn.NORM.S.INV(RAND())*'Data (DefiLlama)'!$K$9*$C$6</f>
        <v>2.7973414123530498</v>
      </c>
      <c r="F997" s="172">
        <f ca="1">'Data (DefiLlama)'!$H$10*100+_xlfn.NORM.S.INV(RAND())*'Data (DefiLlama)'!$K$10*$C$6</f>
        <v>3.2332723387678937</v>
      </c>
      <c r="G997" s="172">
        <f ca="1">'Data (DefiLlama)'!$H$11*100+_xlfn.NORM.S.INV(RAND())*'Data (DefiLlama)'!$K$11*$C$6</f>
        <v>-0.20824150735041871</v>
      </c>
      <c r="H997" s="172">
        <f ca="1">'Data (DefiLlama)'!$H$12*100+_xlfn.NORM.S.INV(RAND())*'Data (DefiLlama)'!$K$12*$C$6</f>
        <v>5.2805667623057051</v>
      </c>
      <c r="I997" s="175">
        <f ca="1">'Data (DefiLlama)'!$H$13*100+_xlfn.NORM.S.INV(RAND())*'Data (DefiLlama)'!$K$13*$C$6</f>
        <v>5.8530481012413214</v>
      </c>
      <c r="J997" s="172">
        <f ca="1">C997*'Allocation - Base'!$H$6+D997*'Allocation - Base'!$H$7+E997*'Allocation - Base'!$H$8+F997*'Allocation - Base'!$H$9+G997*'Allocation - Base'!$H$10+H997*'Allocation - Base'!$H$11+I997*'Allocation - Base'!$H$12</f>
        <v>3.8980112323354095</v>
      </c>
      <c r="K997" s="172">
        <f t="shared" ca="1" si="46"/>
        <v>0</v>
      </c>
      <c r="L997" s="172">
        <f t="shared" ca="1" si="47"/>
        <v>3.7980112323354094</v>
      </c>
      <c r="M997" s="172">
        <f t="shared" ca="1" si="48"/>
        <v>3.7980112323354094</v>
      </c>
      <c r="N997" s="172"/>
    </row>
    <row r="998" spans="2:14" x14ac:dyDescent="0.25">
      <c r="B998" s="164">
        <v>966</v>
      </c>
      <c r="C998" s="172">
        <f ca="1">'Data (DefiLlama)'!$H$7*100+_xlfn.NORM.S.INV(RAND())*'Data (DefiLlama)'!$K$7*$C$6</f>
        <v>4.4450147334256611</v>
      </c>
      <c r="D998" s="172">
        <f ca="1">'Data (DefiLlama)'!$H$8*100+_xlfn.NORM.S.INV(RAND())*'Data (DefiLlama)'!$K$8*$C$6</f>
        <v>4.2877645471156969</v>
      </c>
      <c r="E998" s="172">
        <f ca="1">'Data (DefiLlama)'!$H$9*100+_xlfn.NORM.S.INV(RAND())*'Data (DefiLlama)'!$K$9*$C$6</f>
        <v>2.6125936422870524</v>
      </c>
      <c r="F998" s="172">
        <f ca="1">'Data (DefiLlama)'!$H$10*100+_xlfn.NORM.S.INV(RAND())*'Data (DefiLlama)'!$K$10*$C$6</f>
        <v>3.648697623838693</v>
      </c>
      <c r="G998" s="172">
        <f ca="1">'Data (DefiLlama)'!$H$11*100+_xlfn.NORM.S.INV(RAND())*'Data (DefiLlama)'!$K$11*$C$6</f>
        <v>0.22328835113768603</v>
      </c>
      <c r="H998" s="172">
        <f ca="1">'Data (DefiLlama)'!$H$12*100+_xlfn.NORM.S.INV(RAND())*'Data (DefiLlama)'!$K$12*$C$6</f>
        <v>4.7994486308514901</v>
      </c>
      <c r="I998" s="175">
        <f ca="1">'Data (DefiLlama)'!$H$13*100+_xlfn.NORM.S.INV(RAND())*'Data (DefiLlama)'!$K$13*$C$6</f>
        <v>5.0084366259919406</v>
      </c>
      <c r="J998" s="172">
        <f ca="1">C998*'Allocation - Base'!$H$6+D998*'Allocation - Base'!$H$7+E998*'Allocation - Base'!$H$8+F998*'Allocation - Base'!$H$9+G998*'Allocation - Base'!$H$10+H998*'Allocation - Base'!$H$11+I998*'Allocation - Base'!$H$12</f>
        <v>3.7896756795629933</v>
      </c>
      <c r="K998" s="172">
        <f t="shared" ca="1" si="46"/>
        <v>0</v>
      </c>
      <c r="L998" s="172">
        <f t="shared" ca="1" si="47"/>
        <v>3.6896756795629932</v>
      </c>
      <c r="M998" s="172">
        <f t="shared" ca="1" si="48"/>
        <v>3.6896756795629932</v>
      </c>
      <c r="N998" s="172"/>
    </row>
    <row r="999" spans="2:14" x14ac:dyDescent="0.25">
      <c r="B999" s="164">
        <v>967</v>
      </c>
      <c r="C999" s="172">
        <f ca="1">'Data (DefiLlama)'!$H$7*100+_xlfn.NORM.S.INV(RAND())*'Data (DefiLlama)'!$K$7*$C$6</f>
        <v>4.0319193355810121</v>
      </c>
      <c r="D999" s="172">
        <f ca="1">'Data (DefiLlama)'!$H$8*100+_xlfn.NORM.S.INV(RAND())*'Data (DefiLlama)'!$K$8*$C$6</f>
        <v>5.8392466666240681</v>
      </c>
      <c r="E999" s="172">
        <f ca="1">'Data (DefiLlama)'!$H$9*100+_xlfn.NORM.S.INV(RAND())*'Data (DefiLlama)'!$K$9*$C$6</f>
        <v>4.5278688288871924</v>
      </c>
      <c r="F999" s="172">
        <f ca="1">'Data (DefiLlama)'!$H$10*100+_xlfn.NORM.S.INV(RAND())*'Data (DefiLlama)'!$K$10*$C$6</f>
        <v>2.8034984673742627</v>
      </c>
      <c r="G999" s="172">
        <f ca="1">'Data (DefiLlama)'!$H$11*100+_xlfn.NORM.S.INV(RAND())*'Data (DefiLlama)'!$K$11*$C$6</f>
        <v>0.22199904214350569</v>
      </c>
      <c r="H999" s="172">
        <f ca="1">'Data (DefiLlama)'!$H$12*100+_xlfn.NORM.S.INV(RAND())*'Data (DefiLlama)'!$K$12*$C$6</f>
        <v>4.8715986388353301</v>
      </c>
      <c r="I999" s="175">
        <f ca="1">'Data (DefiLlama)'!$H$13*100+_xlfn.NORM.S.INV(RAND())*'Data (DefiLlama)'!$K$13*$C$6</f>
        <v>4.8132290642346858</v>
      </c>
      <c r="J999" s="172">
        <f ca="1">C999*'Allocation - Base'!$H$6+D999*'Allocation - Base'!$H$7+E999*'Allocation - Base'!$H$8+F999*'Allocation - Base'!$H$9+G999*'Allocation - Base'!$H$10+H999*'Allocation - Base'!$H$11+I999*'Allocation - Base'!$H$12</f>
        <v>4.5431944224845937</v>
      </c>
      <c r="K999" s="172">
        <f t="shared" ca="1" si="46"/>
        <v>0</v>
      </c>
      <c r="L999" s="172">
        <f t="shared" ca="1" si="47"/>
        <v>4.4431944224845941</v>
      </c>
      <c r="M999" s="172">
        <f t="shared" ca="1" si="48"/>
        <v>4.4431944224845941</v>
      </c>
      <c r="N999" s="172"/>
    </row>
    <row r="1000" spans="2:14" x14ac:dyDescent="0.25">
      <c r="B1000" s="164">
        <v>968</v>
      </c>
      <c r="C1000" s="172">
        <f ca="1">'Data (DefiLlama)'!$H$7*100+_xlfn.NORM.S.INV(RAND())*'Data (DefiLlama)'!$K$7*$C$6</f>
        <v>4.3114468687861658</v>
      </c>
      <c r="D1000" s="172">
        <f ca="1">'Data (DefiLlama)'!$H$8*100+_xlfn.NORM.S.INV(RAND())*'Data (DefiLlama)'!$K$8*$C$6</f>
        <v>5.1599544343402366</v>
      </c>
      <c r="E1000" s="172">
        <f ca="1">'Data (DefiLlama)'!$H$9*100+_xlfn.NORM.S.INV(RAND())*'Data (DefiLlama)'!$K$9*$C$6</f>
        <v>4.3621673025807768</v>
      </c>
      <c r="F1000" s="172">
        <f ca="1">'Data (DefiLlama)'!$H$10*100+_xlfn.NORM.S.INV(RAND())*'Data (DefiLlama)'!$K$10*$C$6</f>
        <v>3.1735059760922137</v>
      </c>
      <c r="G1000" s="172">
        <f ca="1">'Data (DefiLlama)'!$H$11*100+_xlfn.NORM.S.INV(RAND())*'Data (DefiLlama)'!$K$11*$C$6</f>
        <v>3.3069065753698466E-2</v>
      </c>
      <c r="H1000" s="172">
        <f ca="1">'Data (DefiLlama)'!$H$12*100+_xlfn.NORM.S.INV(RAND())*'Data (DefiLlama)'!$K$12*$C$6</f>
        <v>4.2029874736275143</v>
      </c>
      <c r="I1000" s="175">
        <f ca="1">'Data (DefiLlama)'!$H$13*100+_xlfn.NORM.S.INV(RAND())*'Data (DefiLlama)'!$K$13*$C$6</f>
        <v>5.0087358228400598</v>
      </c>
      <c r="J1000" s="172">
        <f ca="1">C1000*'Allocation - Base'!$H$6+D1000*'Allocation - Base'!$H$7+E1000*'Allocation - Base'!$H$8+F1000*'Allocation - Base'!$H$9+G1000*'Allocation - Base'!$H$10+H1000*'Allocation - Base'!$H$11+I1000*'Allocation - Base'!$H$12</f>
        <v>4.3060660691979145</v>
      </c>
      <c r="K1000" s="172">
        <f t="shared" ca="1" si="46"/>
        <v>0</v>
      </c>
      <c r="L1000" s="172">
        <f t="shared" ca="1" si="47"/>
        <v>4.2060660691979148</v>
      </c>
      <c r="M1000" s="172">
        <f t="shared" ca="1" si="48"/>
        <v>4.2060660691979148</v>
      </c>
      <c r="N1000" s="172"/>
    </row>
    <row r="1001" spans="2:14" x14ac:dyDescent="0.25">
      <c r="B1001" s="164">
        <v>969</v>
      </c>
      <c r="C1001" s="172">
        <f ca="1">'Data (DefiLlama)'!$H$7*100+_xlfn.NORM.S.INV(RAND())*'Data (DefiLlama)'!$K$7*$C$6</f>
        <v>4.1101296444663022</v>
      </c>
      <c r="D1001" s="172">
        <f ca="1">'Data (DefiLlama)'!$H$8*100+_xlfn.NORM.S.INV(RAND())*'Data (DefiLlama)'!$K$8*$C$6</f>
        <v>5.9219658275394327</v>
      </c>
      <c r="E1001" s="172">
        <f ca="1">'Data (DefiLlama)'!$H$9*100+_xlfn.NORM.S.INV(RAND())*'Data (DefiLlama)'!$K$9*$C$6</f>
        <v>3.6888066897986791</v>
      </c>
      <c r="F1001" s="172">
        <f ca="1">'Data (DefiLlama)'!$H$10*100+_xlfn.NORM.S.INV(RAND())*'Data (DefiLlama)'!$K$10*$C$6</f>
        <v>3.4266147164875105</v>
      </c>
      <c r="G1001" s="172">
        <f ca="1">'Data (DefiLlama)'!$H$11*100+_xlfn.NORM.S.INV(RAND())*'Data (DefiLlama)'!$K$11*$C$6</f>
        <v>0.64429835657344203</v>
      </c>
      <c r="H1001" s="172">
        <f ca="1">'Data (DefiLlama)'!$H$12*100+_xlfn.NORM.S.INV(RAND())*'Data (DefiLlama)'!$K$12*$C$6</f>
        <v>5.0104181691880596</v>
      </c>
      <c r="I1001" s="175">
        <f ca="1">'Data (DefiLlama)'!$H$13*100+_xlfn.NORM.S.INV(RAND())*'Data (DefiLlama)'!$K$13*$C$6</f>
        <v>4.2814625805028843</v>
      </c>
      <c r="J1001" s="172">
        <f ca="1">C1001*'Allocation - Base'!$H$6+D1001*'Allocation - Base'!$H$7+E1001*'Allocation - Base'!$H$8+F1001*'Allocation - Base'!$H$9+G1001*'Allocation - Base'!$H$10+H1001*'Allocation - Base'!$H$11+I1001*'Allocation - Base'!$H$12</f>
        <v>4.4195096658813</v>
      </c>
      <c r="K1001" s="172">
        <f t="shared" ca="1" si="46"/>
        <v>0.78349647804999167</v>
      </c>
      <c r="L1001" s="172">
        <f t="shared" ca="1" si="47"/>
        <v>3.5360131878313088</v>
      </c>
      <c r="M1001" s="172">
        <f t="shared" ca="1" si="48"/>
        <v>4.3195096658813004</v>
      </c>
      <c r="N1001" s="172"/>
    </row>
    <row r="1002" spans="2:14" x14ac:dyDescent="0.25">
      <c r="B1002" s="164">
        <v>970</v>
      </c>
      <c r="C1002" s="172">
        <f ca="1">'Data (DefiLlama)'!$H$7*100+_xlfn.NORM.S.INV(RAND())*'Data (DefiLlama)'!$K$7*$C$6</f>
        <v>4.4954673772079925</v>
      </c>
      <c r="D1002" s="172">
        <f ca="1">'Data (DefiLlama)'!$H$8*100+_xlfn.NORM.S.INV(RAND())*'Data (DefiLlama)'!$K$8*$C$6</f>
        <v>3.7701027646540255</v>
      </c>
      <c r="E1002" s="172">
        <f ca="1">'Data (DefiLlama)'!$H$9*100+_xlfn.NORM.S.INV(RAND())*'Data (DefiLlama)'!$K$9*$C$6</f>
        <v>3.8007629651683015</v>
      </c>
      <c r="F1002" s="172">
        <f ca="1">'Data (DefiLlama)'!$H$10*100+_xlfn.NORM.S.INV(RAND())*'Data (DefiLlama)'!$K$10*$C$6</f>
        <v>2.7134572426352515</v>
      </c>
      <c r="G1002" s="172">
        <f ca="1">'Data (DefiLlama)'!$H$11*100+_xlfn.NORM.S.INV(RAND())*'Data (DefiLlama)'!$K$11*$C$6</f>
        <v>-0.20098417100476137</v>
      </c>
      <c r="H1002" s="172">
        <f ca="1">'Data (DefiLlama)'!$H$12*100+_xlfn.NORM.S.INV(RAND())*'Data (DefiLlama)'!$K$12*$C$6</f>
        <v>4.3176876044726535</v>
      </c>
      <c r="I1002" s="175">
        <f ca="1">'Data (DefiLlama)'!$H$13*100+_xlfn.NORM.S.INV(RAND())*'Data (DefiLlama)'!$K$13*$C$6</f>
        <v>5.2457356318853501</v>
      </c>
      <c r="J1002" s="172">
        <f ca="1">C1002*'Allocation - Base'!$H$6+D1002*'Allocation - Base'!$H$7+E1002*'Allocation - Base'!$H$8+F1002*'Allocation - Base'!$H$9+G1002*'Allocation - Base'!$H$10+H1002*'Allocation - Base'!$H$11+I1002*'Allocation - Base'!$H$12</f>
        <v>3.8789605777386398</v>
      </c>
      <c r="K1002" s="172">
        <f t="shared" ca="1" si="46"/>
        <v>0.57464543620581088</v>
      </c>
      <c r="L1002" s="172">
        <f t="shared" ca="1" si="47"/>
        <v>3.2043151415328288</v>
      </c>
      <c r="M1002" s="172">
        <f t="shared" ca="1" si="48"/>
        <v>3.7789605777386397</v>
      </c>
      <c r="N1002" s="172"/>
    </row>
    <row r="1003" spans="2:14" x14ac:dyDescent="0.25">
      <c r="B1003" s="164">
        <v>971</v>
      </c>
      <c r="C1003" s="172">
        <f ca="1">'Data (DefiLlama)'!$H$7*100+_xlfn.NORM.S.INV(RAND())*'Data (DefiLlama)'!$K$7*$C$6</f>
        <v>4.20021247479617</v>
      </c>
      <c r="D1003" s="172">
        <f ca="1">'Data (DefiLlama)'!$H$8*100+_xlfn.NORM.S.INV(RAND())*'Data (DefiLlama)'!$K$8*$C$6</f>
        <v>4.8877807707161862</v>
      </c>
      <c r="E1003" s="172">
        <f ca="1">'Data (DefiLlama)'!$H$9*100+_xlfn.NORM.S.INV(RAND())*'Data (DefiLlama)'!$K$9*$C$6</f>
        <v>4.4973642258379902</v>
      </c>
      <c r="F1003" s="172">
        <f ca="1">'Data (DefiLlama)'!$H$10*100+_xlfn.NORM.S.INV(RAND())*'Data (DefiLlama)'!$K$10*$C$6</f>
        <v>4.281588261697217</v>
      </c>
      <c r="G1003" s="172">
        <f ca="1">'Data (DefiLlama)'!$H$11*100+_xlfn.NORM.S.INV(RAND())*'Data (DefiLlama)'!$K$11*$C$6</f>
        <v>-0.24053777420102701</v>
      </c>
      <c r="H1003" s="172">
        <f ca="1">'Data (DefiLlama)'!$H$12*100+_xlfn.NORM.S.INV(RAND())*'Data (DefiLlama)'!$K$12*$C$6</f>
        <v>4.6857637833487589</v>
      </c>
      <c r="I1003" s="175">
        <f ca="1">'Data (DefiLlama)'!$H$13*100+_xlfn.NORM.S.INV(RAND())*'Data (DefiLlama)'!$K$13*$C$6</f>
        <v>5.1342097387357875</v>
      </c>
      <c r="J1003" s="172">
        <f ca="1">C1003*'Allocation - Base'!$H$6+D1003*'Allocation - Base'!$H$7+E1003*'Allocation - Base'!$H$8+F1003*'Allocation - Base'!$H$9+G1003*'Allocation - Base'!$H$10+H1003*'Allocation - Base'!$H$11+I1003*'Allocation - Base'!$H$12</f>
        <v>4.2971876703696577</v>
      </c>
      <c r="K1003" s="172">
        <f t="shared" ca="1" si="46"/>
        <v>0</v>
      </c>
      <c r="L1003" s="172">
        <f t="shared" ca="1" si="47"/>
        <v>4.197187670369658</v>
      </c>
      <c r="M1003" s="172">
        <f t="shared" ca="1" si="48"/>
        <v>4.197187670369658</v>
      </c>
      <c r="N1003" s="172"/>
    </row>
    <row r="1004" spans="2:14" x14ac:dyDescent="0.25">
      <c r="B1004" s="164">
        <v>972</v>
      </c>
      <c r="C1004" s="172">
        <f ca="1">'Data (DefiLlama)'!$H$7*100+_xlfn.NORM.S.INV(RAND())*'Data (DefiLlama)'!$K$7*$C$6</f>
        <v>4.1410007653152832</v>
      </c>
      <c r="D1004" s="172">
        <f ca="1">'Data (DefiLlama)'!$H$8*100+_xlfn.NORM.S.INV(RAND())*'Data (DefiLlama)'!$K$8*$C$6</f>
        <v>4.4893549202756962</v>
      </c>
      <c r="E1004" s="172">
        <f ca="1">'Data (DefiLlama)'!$H$9*100+_xlfn.NORM.S.INV(RAND())*'Data (DefiLlama)'!$K$9*$C$6</f>
        <v>4.688489114304657</v>
      </c>
      <c r="F1004" s="172">
        <f ca="1">'Data (DefiLlama)'!$H$10*100+_xlfn.NORM.S.INV(RAND())*'Data (DefiLlama)'!$K$10*$C$6</f>
        <v>3.5567237106652598</v>
      </c>
      <c r="G1004" s="172">
        <f ca="1">'Data (DefiLlama)'!$H$11*100+_xlfn.NORM.S.INV(RAND())*'Data (DefiLlama)'!$K$11*$C$6</f>
        <v>-0.157926574247825</v>
      </c>
      <c r="H1004" s="172">
        <f ca="1">'Data (DefiLlama)'!$H$12*100+_xlfn.NORM.S.INV(RAND())*'Data (DefiLlama)'!$K$12*$C$6</f>
        <v>5.4789886434011885</v>
      </c>
      <c r="I1004" s="175">
        <f ca="1">'Data (DefiLlama)'!$H$13*100+_xlfn.NORM.S.INV(RAND())*'Data (DefiLlama)'!$K$13*$C$6</f>
        <v>5.1313721890769131</v>
      </c>
      <c r="J1004" s="172">
        <f ca="1">C1004*'Allocation - Base'!$H$6+D1004*'Allocation - Base'!$H$7+E1004*'Allocation - Base'!$H$8+F1004*'Allocation - Base'!$H$9+G1004*'Allocation - Base'!$H$10+H1004*'Allocation - Base'!$H$11+I1004*'Allocation - Base'!$H$12</f>
        <v>4.3507132060374598</v>
      </c>
      <c r="K1004" s="172">
        <f t="shared" ca="1" si="46"/>
        <v>4.2973044884523315</v>
      </c>
      <c r="L1004" s="172">
        <f t="shared" ca="1" si="47"/>
        <v>-4.6591282414871316E-2</v>
      </c>
      <c r="M1004" s="172">
        <f t="shared" ca="1" si="48"/>
        <v>4.2507132060374602</v>
      </c>
      <c r="N1004" s="172"/>
    </row>
    <row r="1005" spans="2:14" x14ac:dyDescent="0.25">
      <c r="B1005" s="164">
        <v>973</v>
      </c>
      <c r="C1005" s="172">
        <f ca="1">'Data (DefiLlama)'!$H$7*100+_xlfn.NORM.S.INV(RAND())*'Data (DefiLlama)'!$K$7*$C$6</f>
        <v>4.4306909585758509</v>
      </c>
      <c r="D1005" s="172">
        <f ca="1">'Data (DefiLlama)'!$H$8*100+_xlfn.NORM.S.INV(RAND())*'Data (DefiLlama)'!$K$8*$C$6</f>
        <v>3.1407190727547105</v>
      </c>
      <c r="E1005" s="172">
        <f ca="1">'Data (DefiLlama)'!$H$9*100+_xlfn.NORM.S.INV(RAND())*'Data (DefiLlama)'!$K$9*$C$6</f>
        <v>3.7858929051883381</v>
      </c>
      <c r="F1005" s="172">
        <f ca="1">'Data (DefiLlama)'!$H$10*100+_xlfn.NORM.S.INV(RAND())*'Data (DefiLlama)'!$K$10*$C$6</f>
        <v>3.706399434839494</v>
      </c>
      <c r="G1005" s="172">
        <f ca="1">'Data (DefiLlama)'!$H$11*100+_xlfn.NORM.S.INV(RAND())*'Data (DefiLlama)'!$K$11*$C$6</f>
        <v>-0.27625112071446173</v>
      </c>
      <c r="H1005" s="172">
        <f ca="1">'Data (DefiLlama)'!$H$12*100+_xlfn.NORM.S.INV(RAND())*'Data (DefiLlama)'!$K$12*$C$6</f>
        <v>5.3650574276420535</v>
      </c>
      <c r="I1005" s="175">
        <f ca="1">'Data (DefiLlama)'!$H$13*100+_xlfn.NORM.S.INV(RAND())*'Data (DefiLlama)'!$K$13*$C$6</f>
        <v>5.5813091064420863</v>
      </c>
      <c r="J1005" s="172">
        <f ca="1">C1005*'Allocation - Base'!$H$6+D1005*'Allocation - Base'!$H$7+E1005*'Allocation - Base'!$H$8+F1005*'Allocation - Base'!$H$9+G1005*'Allocation - Base'!$H$10+H1005*'Allocation - Base'!$H$11+I1005*'Allocation - Base'!$H$12</f>
        <v>3.8518063401691021</v>
      </c>
      <c r="K1005" s="172">
        <f t="shared" ca="1" si="46"/>
        <v>0</v>
      </c>
      <c r="L1005" s="172">
        <f t="shared" ca="1" si="47"/>
        <v>3.751806340169102</v>
      </c>
      <c r="M1005" s="172">
        <f t="shared" ca="1" si="48"/>
        <v>3.751806340169102</v>
      </c>
      <c r="N1005" s="172"/>
    </row>
    <row r="1006" spans="2:14" x14ac:dyDescent="0.25">
      <c r="B1006" s="164">
        <v>974</v>
      </c>
      <c r="C1006" s="172">
        <f ca="1">'Data (DefiLlama)'!$H$7*100+_xlfn.NORM.S.INV(RAND())*'Data (DefiLlama)'!$K$7*$C$6</f>
        <v>4.358022638647812</v>
      </c>
      <c r="D1006" s="172">
        <f ca="1">'Data (DefiLlama)'!$H$8*100+_xlfn.NORM.S.INV(RAND())*'Data (DefiLlama)'!$K$8*$C$6</f>
        <v>4.0149568707950607</v>
      </c>
      <c r="E1006" s="172">
        <f ca="1">'Data (DefiLlama)'!$H$9*100+_xlfn.NORM.S.INV(RAND())*'Data (DefiLlama)'!$K$9*$C$6</f>
        <v>3.6843325120621055</v>
      </c>
      <c r="F1006" s="172">
        <f ca="1">'Data (DefiLlama)'!$H$10*100+_xlfn.NORM.S.INV(RAND())*'Data (DefiLlama)'!$K$10*$C$6</f>
        <v>2.800281964763593</v>
      </c>
      <c r="G1006" s="172">
        <f ca="1">'Data (DefiLlama)'!$H$11*100+_xlfn.NORM.S.INV(RAND())*'Data (DefiLlama)'!$K$11*$C$6</f>
        <v>5.6502542724990328E-2</v>
      </c>
      <c r="H1006" s="172">
        <f ca="1">'Data (DefiLlama)'!$H$12*100+_xlfn.NORM.S.INV(RAND())*'Data (DefiLlama)'!$K$12*$C$6</f>
        <v>4.3525230671267563</v>
      </c>
      <c r="I1006" s="175">
        <f ca="1">'Data (DefiLlama)'!$H$13*100+_xlfn.NORM.S.INV(RAND())*'Data (DefiLlama)'!$K$13*$C$6</f>
        <v>6.0329536930168732</v>
      </c>
      <c r="J1006" s="172">
        <f ca="1">C1006*'Allocation - Base'!$H$6+D1006*'Allocation - Base'!$H$7+E1006*'Allocation - Base'!$H$8+F1006*'Allocation - Base'!$H$9+G1006*'Allocation - Base'!$H$10+H1006*'Allocation - Base'!$H$11+I1006*'Allocation - Base'!$H$12</f>
        <v>3.8879327245138979</v>
      </c>
      <c r="K1006" s="172">
        <f t="shared" ca="1" si="46"/>
        <v>0.86997314609235898</v>
      </c>
      <c r="L1006" s="172">
        <f t="shared" ca="1" si="47"/>
        <v>2.9179595784215389</v>
      </c>
      <c r="M1006" s="172">
        <f t="shared" ca="1" si="48"/>
        <v>3.7879327245138978</v>
      </c>
      <c r="N1006" s="172"/>
    </row>
    <row r="1007" spans="2:14" x14ac:dyDescent="0.25">
      <c r="B1007" s="164">
        <v>975</v>
      </c>
      <c r="C1007" s="172">
        <f ca="1">'Data (DefiLlama)'!$H$7*100+_xlfn.NORM.S.INV(RAND())*'Data (DefiLlama)'!$K$7*$C$6</f>
        <v>4.4926978269189197</v>
      </c>
      <c r="D1007" s="172">
        <f ca="1">'Data (DefiLlama)'!$H$8*100+_xlfn.NORM.S.INV(RAND())*'Data (DefiLlama)'!$K$8*$C$6</f>
        <v>3.8964416899337984</v>
      </c>
      <c r="E1007" s="172">
        <f ca="1">'Data (DefiLlama)'!$H$9*100+_xlfn.NORM.S.INV(RAND())*'Data (DefiLlama)'!$K$9*$C$6</f>
        <v>4.4031181326487596</v>
      </c>
      <c r="F1007" s="172">
        <f ca="1">'Data (DefiLlama)'!$H$10*100+_xlfn.NORM.S.INV(RAND())*'Data (DefiLlama)'!$K$10*$C$6</f>
        <v>3.6242475382576074</v>
      </c>
      <c r="G1007" s="172">
        <f ca="1">'Data (DefiLlama)'!$H$11*100+_xlfn.NORM.S.INV(RAND())*'Data (DefiLlama)'!$K$11*$C$6</f>
        <v>0.23644665399962672</v>
      </c>
      <c r="H1007" s="172">
        <f ca="1">'Data (DefiLlama)'!$H$12*100+_xlfn.NORM.S.INV(RAND())*'Data (DefiLlama)'!$K$12*$C$6</f>
        <v>4.7551715955262592</v>
      </c>
      <c r="I1007" s="175">
        <f ca="1">'Data (DefiLlama)'!$H$13*100+_xlfn.NORM.S.INV(RAND())*'Data (DefiLlama)'!$K$13*$C$6</f>
        <v>6.5585076190470071</v>
      </c>
      <c r="J1007" s="172">
        <f ca="1">C1007*'Allocation - Base'!$H$6+D1007*'Allocation - Base'!$H$7+E1007*'Allocation - Base'!$H$8+F1007*'Allocation - Base'!$H$9+G1007*'Allocation - Base'!$H$10+H1007*'Allocation - Base'!$H$11+I1007*'Allocation - Base'!$H$12</f>
        <v>4.1477973757502351</v>
      </c>
      <c r="K1007" s="172">
        <f t="shared" ca="1" si="46"/>
        <v>0</v>
      </c>
      <c r="L1007" s="172">
        <f t="shared" ca="1" si="47"/>
        <v>4.0477973757502355</v>
      </c>
      <c r="M1007" s="172">
        <f t="shared" ca="1" si="48"/>
        <v>4.0477973757502355</v>
      </c>
      <c r="N1007" s="172"/>
    </row>
    <row r="1008" spans="2:14" x14ac:dyDescent="0.25">
      <c r="B1008" s="164">
        <v>976</v>
      </c>
      <c r="C1008" s="172">
        <f ca="1">'Data (DefiLlama)'!$H$7*100+_xlfn.NORM.S.INV(RAND())*'Data (DefiLlama)'!$K$7*$C$6</f>
        <v>4.1754860261757649</v>
      </c>
      <c r="D1008" s="172">
        <f ca="1">'Data (DefiLlama)'!$H$8*100+_xlfn.NORM.S.INV(RAND())*'Data (DefiLlama)'!$K$8*$C$6</f>
        <v>5.5630699932268328</v>
      </c>
      <c r="E1008" s="172">
        <f ca="1">'Data (DefiLlama)'!$H$9*100+_xlfn.NORM.S.INV(RAND())*'Data (DefiLlama)'!$K$9*$C$6</f>
        <v>4.2325767618597832</v>
      </c>
      <c r="F1008" s="172">
        <f ca="1">'Data (DefiLlama)'!$H$10*100+_xlfn.NORM.S.INV(RAND())*'Data (DefiLlama)'!$K$10*$C$6</f>
        <v>3.0530000656119705</v>
      </c>
      <c r="G1008" s="172">
        <f ca="1">'Data (DefiLlama)'!$H$11*100+_xlfn.NORM.S.INV(RAND())*'Data (DefiLlama)'!$K$11*$C$6</f>
        <v>0.29042817175162905</v>
      </c>
      <c r="H1008" s="172">
        <f ca="1">'Data (DefiLlama)'!$H$12*100+_xlfn.NORM.S.INV(RAND())*'Data (DefiLlama)'!$K$12*$C$6</f>
        <v>5.0120987888391788</v>
      </c>
      <c r="I1008" s="175">
        <f ca="1">'Data (DefiLlama)'!$H$13*100+_xlfn.NORM.S.INV(RAND())*'Data (DefiLlama)'!$K$13*$C$6</f>
        <v>5.547615544451606</v>
      </c>
      <c r="J1008" s="172">
        <f ca="1">C1008*'Allocation - Base'!$H$6+D1008*'Allocation - Base'!$H$7+E1008*'Allocation - Base'!$H$8+F1008*'Allocation - Base'!$H$9+G1008*'Allocation - Base'!$H$10+H1008*'Allocation - Base'!$H$11+I1008*'Allocation - Base'!$H$12</f>
        <v>4.4678937235378413</v>
      </c>
      <c r="K1008" s="172">
        <f t="shared" ca="1" si="46"/>
        <v>0</v>
      </c>
      <c r="L1008" s="172">
        <f t="shared" ca="1" si="47"/>
        <v>4.3678937235378417</v>
      </c>
      <c r="M1008" s="172">
        <f t="shared" ca="1" si="48"/>
        <v>4.3678937235378417</v>
      </c>
      <c r="N1008" s="172"/>
    </row>
    <row r="1009" spans="2:14" x14ac:dyDescent="0.25">
      <c r="B1009" s="164">
        <v>977</v>
      </c>
      <c r="C1009" s="172">
        <f ca="1">'Data (DefiLlama)'!$H$7*100+_xlfn.NORM.S.INV(RAND())*'Data (DefiLlama)'!$K$7*$C$6</f>
        <v>4.3106864491634767</v>
      </c>
      <c r="D1009" s="172">
        <f ca="1">'Data (DefiLlama)'!$H$8*100+_xlfn.NORM.S.INV(RAND())*'Data (DefiLlama)'!$K$8*$C$6</f>
        <v>4.6610314291207136</v>
      </c>
      <c r="E1009" s="172">
        <f ca="1">'Data (DefiLlama)'!$H$9*100+_xlfn.NORM.S.INV(RAND())*'Data (DefiLlama)'!$K$9*$C$6</f>
        <v>4.0132592441118646</v>
      </c>
      <c r="F1009" s="172">
        <f ca="1">'Data (DefiLlama)'!$H$10*100+_xlfn.NORM.S.INV(RAND())*'Data (DefiLlama)'!$K$10*$C$6</f>
        <v>3.4465203857123137</v>
      </c>
      <c r="G1009" s="172">
        <f ca="1">'Data (DefiLlama)'!$H$11*100+_xlfn.NORM.S.INV(RAND())*'Data (DefiLlama)'!$K$11*$C$6</f>
        <v>0.32746915982387104</v>
      </c>
      <c r="H1009" s="172">
        <f ca="1">'Data (DefiLlama)'!$H$12*100+_xlfn.NORM.S.INV(RAND())*'Data (DefiLlama)'!$K$12*$C$6</f>
        <v>4.5115674199600955</v>
      </c>
      <c r="I1009" s="175">
        <f ca="1">'Data (DefiLlama)'!$H$13*100+_xlfn.NORM.S.INV(RAND())*'Data (DefiLlama)'!$K$13*$C$6</f>
        <v>6.2364924591878959</v>
      </c>
      <c r="J1009" s="172">
        <f ca="1">C1009*'Allocation - Base'!$H$6+D1009*'Allocation - Base'!$H$7+E1009*'Allocation - Base'!$H$8+F1009*'Allocation - Base'!$H$9+G1009*'Allocation - Base'!$H$10+H1009*'Allocation - Base'!$H$11+I1009*'Allocation - Base'!$H$12</f>
        <v>4.1548871740423952</v>
      </c>
      <c r="K1009" s="172">
        <f t="shared" ca="1" si="46"/>
        <v>4.3563047657723235</v>
      </c>
      <c r="L1009" s="172">
        <f t="shared" ca="1" si="47"/>
        <v>-0.30141759172992799</v>
      </c>
      <c r="M1009" s="172">
        <f t="shared" ca="1" si="48"/>
        <v>4.0548871740423955</v>
      </c>
      <c r="N1009" s="172"/>
    </row>
    <row r="1010" spans="2:14" x14ac:dyDescent="0.25">
      <c r="B1010" s="164">
        <v>978</v>
      </c>
      <c r="C1010" s="172">
        <f ca="1">'Data (DefiLlama)'!$H$7*100+_xlfn.NORM.S.INV(RAND())*'Data (DefiLlama)'!$K$7*$C$6</f>
        <v>4.1346095229485611</v>
      </c>
      <c r="D1010" s="172">
        <f ca="1">'Data (DefiLlama)'!$H$8*100+_xlfn.NORM.S.INV(RAND())*'Data (DefiLlama)'!$K$8*$C$6</f>
        <v>4.5356998404249627</v>
      </c>
      <c r="E1010" s="172">
        <f ca="1">'Data (DefiLlama)'!$H$9*100+_xlfn.NORM.S.INV(RAND())*'Data (DefiLlama)'!$K$9*$C$6</f>
        <v>5.4696578809356158</v>
      </c>
      <c r="F1010" s="172">
        <f ca="1">'Data (DefiLlama)'!$H$10*100+_xlfn.NORM.S.INV(RAND())*'Data (DefiLlama)'!$K$10*$C$6</f>
        <v>4.0680951104325143</v>
      </c>
      <c r="G1010" s="172">
        <f ca="1">'Data (DefiLlama)'!$H$11*100+_xlfn.NORM.S.INV(RAND())*'Data (DefiLlama)'!$K$11*$C$6</f>
        <v>-6.393392820744509E-2</v>
      </c>
      <c r="H1010" s="172">
        <f ca="1">'Data (DefiLlama)'!$H$12*100+_xlfn.NORM.S.INV(RAND())*'Data (DefiLlama)'!$K$12*$C$6</f>
        <v>4.3238157127981962</v>
      </c>
      <c r="I1010" s="175">
        <f ca="1">'Data (DefiLlama)'!$H$13*100+_xlfn.NORM.S.INV(RAND())*'Data (DefiLlama)'!$K$13*$C$6</f>
        <v>6.0538628953249489</v>
      </c>
      <c r="J1010" s="172">
        <f ca="1">C1010*'Allocation - Base'!$H$6+D1010*'Allocation - Base'!$H$7+E1010*'Allocation - Base'!$H$8+F1010*'Allocation - Base'!$H$9+G1010*'Allocation - Base'!$H$10+H1010*'Allocation - Base'!$H$11+I1010*'Allocation - Base'!$H$12</f>
        <v>4.3870979477340697</v>
      </c>
      <c r="K1010" s="172">
        <f t="shared" ca="1" si="46"/>
        <v>0</v>
      </c>
      <c r="L1010" s="172">
        <f t="shared" ca="1" si="47"/>
        <v>4.28709794773407</v>
      </c>
      <c r="M1010" s="172">
        <f t="shared" ca="1" si="48"/>
        <v>4.28709794773407</v>
      </c>
      <c r="N1010" s="172"/>
    </row>
    <row r="1011" spans="2:14" x14ac:dyDescent="0.25">
      <c r="B1011" s="164">
        <v>979</v>
      </c>
      <c r="C1011" s="172">
        <f ca="1">'Data (DefiLlama)'!$H$7*100+_xlfn.NORM.S.INV(RAND())*'Data (DefiLlama)'!$K$7*$C$6</f>
        <v>4.3432289995993187</v>
      </c>
      <c r="D1011" s="172">
        <f ca="1">'Data (DefiLlama)'!$H$8*100+_xlfn.NORM.S.INV(RAND())*'Data (DefiLlama)'!$K$8*$C$6</f>
        <v>3.7662519650850559</v>
      </c>
      <c r="E1011" s="172">
        <f ca="1">'Data (DefiLlama)'!$H$9*100+_xlfn.NORM.S.INV(RAND())*'Data (DefiLlama)'!$K$9*$C$6</f>
        <v>4.2764152226071266</v>
      </c>
      <c r="F1011" s="172">
        <f ca="1">'Data (DefiLlama)'!$H$10*100+_xlfn.NORM.S.INV(RAND())*'Data (DefiLlama)'!$K$10*$C$6</f>
        <v>2.6660282452612662</v>
      </c>
      <c r="G1011" s="172">
        <f ca="1">'Data (DefiLlama)'!$H$11*100+_xlfn.NORM.S.INV(RAND())*'Data (DefiLlama)'!$K$11*$C$6</f>
        <v>-0.10500878194342389</v>
      </c>
      <c r="H1011" s="172">
        <f ca="1">'Data (DefiLlama)'!$H$12*100+_xlfn.NORM.S.INV(RAND())*'Data (DefiLlama)'!$K$12*$C$6</f>
        <v>6.0420561070152861</v>
      </c>
      <c r="I1011" s="175">
        <f ca="1">'Data (DefiLlama)'!$H$13*100+_xlfn.NORM.S.INV(RAND())*'Data (DefiLlama)'!$K$13*$C$6</f>
        <v>3.8372577519541604</v>
      </c>
      <c r="J1011" s="172">
        <f ca="1">C1011*'Allocation - Base'!$H$6+D1011*'Allocation - Base'!$H$7+E1011*'Allocation - Base'!$H$8+F1011*'Allocation - Base'!$H$9+G1011*'Allocation - Base'!$H$10+H1011*'Allocation - Base'!$H$11+I1011*'Allocation - Base'!$H$12</f>
        <v>4.2146934737579631</v>
      </c>
      <c r="K1011" s="172">
        <f t="shared" ca="1" si="46"/>
        <v>2.1566114187727154</v>
      </c>
      <c r="L1011" s="172">
        <f t="shared" ca="1" si="47"/>
        <v>1.958082054985248</v>
      </c>
      <c r="M1011" s="172">
        <f t="shared" ca="1" si="48"/>
        <v>4.1146934737579635</v>
      </c>
      <c r="N1011" s="172"/>
    </row>
    <row r="1012" spans="2:14" x14ac:dyDescent="0.25">
      <c r="B1012" s="164">
        <v>980</v>
      </c>
      <c r="C1012" s="172">
        <f ca="1">'Data (DefiLlama)'!$H$7*100+_xlfn.NORM.S.INV(RAND())*'Data (DefiLlama)'!$K$7*$C$6</f>
        <v>4.2701709860587664</v>
      </c>
      <c r="D1012" s="172">
        <f ca="1">'Data (DefiLlama)'!$H$8*100+_xlfn.NORM.S.INV(RAND())*'Data (DefiLlama)'!$K$8*$C$6</f>
        <v>5.5208103120196101</v>
      </c>
      <c r="E1012" s="172">
        <f ca="1">'Data (DefiLlama)'!$H$9*100+_xlfn.NORM.S.INV(RAND())*'Data (DefiLlama)'!$K$9*$C$6</f>
        <v>5.1805739126584536</v>
      </c>
      <c r="F1012" s="172">
        <f ca="1">'Data (DefiLlama)'!$H$10*100+_xlfn.NORM.S.INV(RAND())*'Data (DefiLlama)'!$K$10*$C$6</f>
        <v>2.7900419079919812</v>
      </c>
      <c r="G1012" s="172">
        <f ca="1">'Data (DefiLlama)'!$H$11*100+_xlfn.NORM.S.INV(RAND())*'Data (DefiLlama)'!$K$11*$C$6</f>
        <v>-6.4062715379902019E-2</v>
      </c>
      <c r="H1012" s="172">
        <f ca="1">'Data (DefiLlama)'!$H$12*100+_xlfn.NORM.S.INV(RAND())*'Data (DefiLlama)'!$K$12*$C$6</f>
        <v>5.4000553834049203</v>
      </c>
      <c r="I1012" s="175">
        <f ca="1">'Data (DefiLlama)'!$H$13*100+_xlfn.NORM.S.INV(RAND())*'Data (DefiLlama)'!$K$13*$C$6</f>
        <v>5.2048036011004024</v>
      </c>
      <c r="J1012" s="172">
        <f ca="1">C1012*'Allocation - Base'!$H$6+D1012*'Allocation - Base'!$H$7+E1012*'Allocation - Base'!$H$8+F1012*'Allocation - Base'!$H$9+G1012*'Allocation - Base'!$H$10+H1012*'Allocation - Base'!$H$11+I1012*'Allocation - Base'!$H$12</f>
        <v>4.7632025237288893</v>
      </c>
      <c r="K1012" s="172">
        <f t="shared" ca="1" si="46"/>
        <v>0</v>
      </c>
      <c r="L1012" s="172">
        <f t="shared" ca="1" si="47"/>
        <v>4.6632025237288897</v>
      </c>
      <c r="M1012" s="172">
        <f t="shared" ca="1" si="48"/>
        <v>4.6632025237288897</v>
      </c>
      <c r="N1012" s="172"/>
    </row>
    <row r="1013" spans="2:14" x14ac:dyDescent="0.25">
      <c r="B1013" s="164">
        <v>981</v>
      </c>
      <c r="C1013" s="172">
        <f ca="1">'Data (DefiLlama)'!$H$7*100+_xlfn.NORM.S.INV(RAND())*'Data (DefiLlama)'!$K$7*$C$6</f>
        <v>4.2740214346198639</v>
      </c>
      <c r="D1013" s="172">
        <f ca="1">'Data (DefiLlama)'!$H$8*100+_xlfn.NORM.S.INV(RAND())*'Data (DefiLlama)'!$K$8*$C$6</f>
        <v>4.431814574162841</v>
      </c>
      <c r="E1013" s="172">
        <f ca="1">'Data (DefiLlama)'!$H$9*100+_xlfn.NORM.S.INV(RAND())*'Data (DefiLlama)'!$K$9*$C$6</f>
        <v>4.0438633865960298</v>
      </c>
      <c r="F1013" s="172">
        <f ca="1">'Data (DefiLlama)'!$H$10*100+_xlfn.NORM.S.INV(RAND())*'Data (DefiLlama)'!$K$10*$C$6</f>
        <v>4.0877126602759244</v>
      </c>
      <c r="G1013" s="172">
        <f ca="1">'Data (DefiLlama)'!$H$11*100+_xlfn.NORM.S.INV(RAND())*'Data (DefiLlama)'!$K$11*$C$6</f>
        <v>-0.40826519441572784</v>
      </c>
      <c r="H1013" s="172">
        <f ca="1">'Data (DefiLlama)'!$H$12*100+_xlfn.NORM.S.INV(RAND())*'Data (DefiLlama)'!$K$12*$C$6</f>
        <v>4.5781830246937938</v>
      </c>
      <c r="I1013" s="175">
        <f ca="1">'Data (DefiLlama)'!$H$13*100+_xlfn.NORM.S.INV(RAND())*'Data (DefiLlama)'!$K$13*$C$6</f>
        <v>3.6525653842882955</v>
      </c>
      <c r="J1013" s="172">
        <f ca="1">C1013*'Allocation - Base'!$H$6+D1013*'Allocation - Base'!$H$7+E1013*'Allocation - Base'!$H$8+F1013*'Allocation - Base'!$H$9+G1013*'Allocation - Base'!$H$10+H1013*'Allocation - Base'!$H$11+I1013*'Allocation - Base'!$H$12</f>
        <v>4.0674401145589592</v>
      </c>
      <c r="K1013" s="172">
        <f t="shared" ca="1" si="46"/>
        <v>0</v>
      </c>
      <c r="L1013" s="172">
        <f t="shared" ca="1" si="47"/>
        <v>3.9674401145589591</v>
      </c>
      <c r="M1013" s="172">
        <f t="shared" ca="1" si="48"/>
        <v>3.9674401145589591</v>
      </c>
      <c r="N1013" s="172"/>
    </row>
    <row r="1014" spans="2:14" x14ac:dyDescent="0.25">
      <c r="B1014" s="164">
        <v>982</v>
      </c>
      <c r="C1014" s="172">
        <f ca="1">'Data (DefiLlama)'!$H$7*100+_xlfn.NORM.S.INV(RAND())*'Data (DefiLlama)'!$K$7*$C$6</f>
        <v>4.3729628746601259</v>
      </c>
      <c r="D1014" s="172">
        <f ca="1">'Data (DefiLlama)'!$H$8*100+_xlfn.NORM.S.INV(RAND())*'Data (DefiLlama)'!$K$8*$C$6</f>
        <v>4.51947676526175</v>
      </c>
      <c r="E1014" s="172">
        <f ca="1">'Data (DefiLlama)'!$H$9*100+_xlfn.NORM.S.INV(RAND())*'Data (DefiLlama)'!$K$9*$C$6</f>
        <v>3.8693162774281822</v>
      </c>
      <c r="F1014" s="172">
        <f ca="1">'Data (DefiLlama)'!$H$10*100+_xlfn.NORM.S.INV(RAND())*'Data (DefiLlama)'!$K$10*$C$6</f>
        <v>4.0859580951509704</v>
      </c>
      <c r="G1014" s="172">
        <f ca="1">'Data (DefiLlama)'!$H$11*100+_xlfn.NORM.S.INV(RAND())*'Data (DefiLlama)'!$K$11*$C$6</f>
        <v>-9.7339404454801812E-2</v>
      </c>
      <c r="H1014" s="172">
        <f ca="1">'Data (DefiLlama)'!$H$12*100+_xlfn.NORM.S.INV(RAND())*'Data (DefiLlama)'!$K$12*$C$6</f>
        <v>4.3509263313469635</v>
      </c>
      <c r="I1014" s="175">
        <f ca="1">'Data (DefiLlama)'!$H$13*100+_xlfn.NORM.S.INV(RAND())*'Data (DefiLlama)'!$K$13*$C$6</f>
        <v>3.8857552152745667</v>
      </c>
      <c r="J1014" s="172">
        <f ca="1">C1014*'Allocation - Base'!$H$6+D1014*'Allocation - Base'!$H$7+E1014*'Allocation - Base'!$H$8+F1014*'Allocation - Base'!$H$9+G1014*'Allocation - Base'!$H$10+H1014*'Allocation - Base'!$H$11+I1014*'Allocation - Base'!$H$12</f>
        <v>4.0568591025498257</v>
      </c>
      <c r="K1014" s="172">
        <f t="shared" ca="1" si="46"/>
        <v>0</v>
      </c>
      <c r="L1014" s="172">
        <f t="shared" ca="1" si="47"/>
        <v>3.9568591025498256</v>
      </c>
      <c r="M1014" s="172">
        <f t="shared" ca="1" si="48"/>
        <v>3.9568591025498256</v>
      </c>
      <c r="N1014" s="172"/>
    </row>
    <row r="1015" spans="2:14" x14ac:dyDescent="0.25">
      <c r="B1015" s="164">
        <v>983</v>
      </c>
      <c r="C1015" s="172">
        <f ca="1">'Data (DefiLlama)'!$H$7*100+_xlfn.NORM.S.INV(RAND())*'Data (DefiLlama)'!$K$7*$C$6</f>
        <v>4.1944532223049684</v>
      </c>
      <c r="D1015" s="172">
        <f ca="1">'Data (DefiLlama)'!$H$8*100+_xlfn.NORM.S.INV(RAND())*'Data (DefiLlama)'!$K$8*$C$6</f>
        <v>4.4095854682669344</v>
      </c>
      <c r="E1015" s="172">
        <f ca="1">'Data (DefiLlama)'!$H$9*100+_xlfn.NORM.S.INV(RAND())*'Data (DefiLlama)'!$K$9*$C$6</f>
        <v>4.0723161179041591</v>
      </c>
      <c r="F1015" s="172">
        <f ca="1">'Data (DefiLlama)'!$H$10*100+_xlfn.NORM.S.INV(RAND())*'Data (DefiLlama)'!$K$10*$C$6</f>
        <v>4.2900215935468964</v>
      </c>
      <c r="G1015" s="172">
        <f ca="1">'Data (DefiLlama)'!$H$11*100+_xlfn.NORM.S.INV(RAND())*'Data (DefiLlama)'!$K$11*$C$6</f>
        <v>0.17788093222501289</v>
      </c>
      <c r="H1015" s="172">
        <f ca="1">'Data (DefiLlama)'!$H$12*100+_xlfn.NORM.S.INV(RAND())*'Data (DefiLlama)'!$K$12*$C$6</f>
        <v>6.2836349995333443</v>
      </c>
      <c r="I1015" s="175">
        <f ca="1">'Data (DefiLlama)'!$H$13*100+_xlfn.NORM.S.INV(RAND())*'Data (DefiLlama)'!$K$13*$C$6</f>
        <v>4.8067188038823314</v>
      </c>
      <c r="J1015" s="172">
        <f ca="1">C1015*'Allocation - Base'!$H$6+D1015*'Allocation - Base'!$H$7+E1015*'Allocation - Base'!$H$8+F1015*'Allocation - Base'!$H$9+G1015*'Allocation - Base'!$H$10+H1015*'Allocation - Base'!$H$11+I1015*'Allocation - Base'!$H$12</f>
        <v>4.3302506597755155</v>
      </c>
      <c r="K1015" s="172">
        <f t="shared" ca="1" si="46"/>
        <v>0</v>
      </c>
      <c r="L1015" s="172">
        <f t="shared" ca="1" si="47"/>
        <v>4.2302506597755158</v>
      </c>
      <c r="M1015" s="172">
        <f t="shared" ca="1" si="48"/>
        <v>4.2302506597755158</v>
      </c>
      <c r="N1015" s="172"/>
    </row>
    <row r="1016" spans="2:14" x14ac:dyDescent="0.25">
      <c r="B1016" s="164">
        <v>984</v>
      </c>
      <c r="C1016" s="172">
        <f ca="1">'Data (DefiLlama)'!$H$7*100+_xlfn.NORM.S.INV(RAND())*'Data (DefiLlama)'!$K$7*$C$6</f>
        <v>4.3353322048533158</v>
      </c>
      <c r="D1016" s="172">
        <f ca="1">'Data (DefiLlama)'!$H$8*100+_xlfn.NORM.S.INV(RAND())*'Data (DefiLlama)'!$K$8*$C$6</f>
        <v>2.8245906661396738</v>
      </c>
      <c r="E1016" s="172">
        <f ca="1">'Data (DefiLlama)'!$H$9*100+_xlfn.NORM.S.INV(RAND())*'Data (DefiLlama)'!$K$9*$C$6</f>
        <v>4.0206395227417318</v>
      </c>
      <c r="F1016" s="172">
        <f ca="1">'Data (DefiLlama)'!$H$10*100+_xlfn.NORM.S.INV(RAND())*'Data (DefiLlama)'!$K$10*$C$6</f>
        <v>2.0072839447366659</v>
      </c>
      <c r="G1016" s="172">
        <f ca="1">'Data (DefiLlama)'!$H$11*100+_xlfn.NORM.S.INV(RAND())*'Data (DefiLlama)'!$K$11*$C$6</f>
        <v>0.16947165125884769</v>
      </c>
      <c r="H1016" s="172">
        <f ca="1">'Data (DefiLlama)'!$H$12*100+_xlfn.NORM.S.INV(RAND())*'Data (DefiLlama)'!$K$12*$C$6</f>
        <v>4.9081030164765638</v>
      </c>
      <c r="I1016" s="175">
        <f ca="1">'Data (DefiLlama)'!$H$13*100+_xlfn.NORM.S.INV(RAND())*'Data (DefiLlama)'!$K$13*$C$6</f>
        <v>5.8666941324509958</v>
      </c>
      <c r="J1016" s="172">
        <f ca="1">C1016*'Allocation - Base'!$H$6+D1016*'Allocation - Base'!$H$7+E1016*'Allocation - Base'!$H$8+F1016*'Allocation - Base'!$H$9+G1016*'Allocation - Base'!$H$10+H1016*'Allocation - Base'!$H$11+I1016*'Allocation - Base'!$H$12</f>
        <v>3.7565962437107734</v>
      </c>
      <c r="K1016" s="172">
        <f t="shared" ca="1" si="46"/>
        <v>0</v>
      </c>
      <c r="L1016" s="172">
        <f t="shared" ca="1" si="47"/>
        <v>3.6565962437107733</v>
      </c>
      <c r="M1016" s="172">
        <f t="shared" ca="1" si="48"/>
        <v>3.6565962437107733</v>
      </c>
      <c r="N1016" s="172"/>
    </row>
    <row r="1017" spans="2:14" x14ac:dyDescent="0.25">
      <c r="B1017" s="164">
        <v>985</v>
      </c>
      <c r="C1017" s="172">
        <f ca="1">'Data (DefiLlama)'!$H$7*100+_xlfn.NORM.S.INV(RAND())*'Data (DefiLlama)'!$K$7*$C$6</f>
        <v>4.2138045781580757</v>
      </c>
      <c r="D1017" s="172">
        <f ca="1">'Data (DefiLlama)'!$H$8*100+_xlfn.NORM.S.INV(RAND())*'Data (DefiLlama)'!$K$8*$C$6</f>
        <v>6.4839541416919397</v>
      </c>
      <c r="E1017" s="172">
        <f ca="1">'Data (DefiLlama)'!$H$9*100+_xlfn.NORM.S.INV(RAND())*'Data (DefiLlama)'!$K$9*$C$6</f>
        <v>4.9563068407502913</v>
      </c>
      <c r="F1017" s="172">
        <f ca="1">'Data (DefiLlama)'!$H$10*100+_xlfn.NORM.S.INV(RAND())*'Data (DefiLlama)'!$K$10*$C$6</f>
        <v>3.0052877054752409</v>
      </c>
      <c r="G1017" s="172">
        <f ca="1">'Data (DefiLlama)'!$H$11*100+_xlfn.NORM.S.INV(RAND())*'Data (DefiLlama)'!$K$11*$C$6</f>
        <v>-0.34975536426426757</v>
      </c>
      <c r="H1017" s="172">
        <f ca="1">'Data (DefiLlama)'!$H$12*100+_xlfn.NORM.S.INV(RAND())*'Data (DefiLlama)'!$K$12*$C$6</f>
        <v>4.2208901581506639</v>
      </c>
      <c r="I1017" s="175">
        <f ca="1">'Data (DefiLlama)'!$H$13*100+_xlfn.NORM.S.INV(RAND())*'Data (DefiLlama)'!$K$13*$C$6</f>
        <v>5.178591430578261</v>
      </c>
      <c r="J1017" s="172">
        <f ca="1">C1017*'Allocation - Base'!$H$6+D1017*'Allocation - Base'!$H$7+E1017*'Allocation - Base'!$H$8+F1017*'Allocation - Base'!$H$9+G1017*'Allocation - Base'!$H$10+H1017*'Allocation - Base'!$H$11+I1017*'Allocation - Base'!$H$12</f>
        <v>4.7398523745673664</v>
      </c>
      <c r="K1017" s="172">
        <f t="shared" ca="1" si="46"/>
        <v>0</v>
      </c>
      <c r="L1017" s="172">
        <f t="shared" ca="1" si="47"/>
        <v>4.6398523745673668</v>
      </c>
      <c r="M1017" s="172">
        <f t="shared" ca="1" si="48"/>
        <v>4.6398523745673668</v>
      </c>
      <c r="N1017" s="172"/>
    </row>
    <row r="1018" spans="2:14" x14ac:dyDescent="0.25">
      <c r="B1018" s="164">
        <v>986</v>
      </c>
      <c r="C1018" s="172">
        <f ca="1">'Data (DefiLlama)'!$H$7*100+_xlfn.NORM.S.INV(RAND())*'Data (DefiLlama)'!$K$7*$C$6</f>
        <v>4.2849056294492387</v>
      </c>
      <c r="D1018" s="172">
        <f ca="1">'Data (DefiLlama)'!$H$8*100+_xlfn.NORM.S.INV(RAND())*'Data (DefiLlama)'!$K$8*$C$6</f>
        <v>4.4458670609247033</v>
      </c>
      <c r="E1018" s="172">
        <f ca="1">'Data (DefiLlama)'!$H$9*100+_xlfn.NORM.S.INV(RAND())*'Data (DefiLlama)'!$K$9*$C$6</f>
        <v>3.0409862413128494</v>
      </c>
      <c r="F1018" s="172">
        <f ca="1">'Data (DefiLlama)'!$H$10*100+_xlfn.NORM.S.INV(RAND())*'Data (DefiLlama)'!$K$10*$C$6</f>
        <v>2.6403878825665701</v>
      </c>
      <c r="G1018" s="172">
        <f ca="1">'Data (DefiLlama)'!$H$11*100+_xlfn.NORM.S.INV(RAND())*'Data (DefiLlama)'!$K$11*$C$6</f>
        <v>-7.9996444998052391E-2</v>
      </c>
      <c r="H1018" s="172">
        <f ca="1">'Data (DefiLlama)'!$H$12*100+_xlfn.NORM.S.INV(RAND())*'Data (DefiLlama)'!$K$12*$C$6</f>
        <v>5.0705304043892641</v>
      </c>
      <c r="I1018" s="175">
        <f ca="1">'Data (DefiLlama)'!$H$13*100+_xlfn.NORM.S.INV(RAND())*'Data (DefiLlama)'!$K$13*$C$6</f>
        <v>4.2681441330730046</v>
      </c>
      <c r="J1018" s="172">
        <f ca="1">C1018*'Allocation - Base'!$H$6+D1018*'Allocation - Base'!$H$7+E1018*'Allocation - Base'!$H$8+F1018*'Allocation - Base'!$H$9+G1018*'Allocation - Base'!$H$10+H1018*'Allocation - Base'!$H$11+I1018*'Allocation - Base'!$H$12</f>
        <v>3.9137647528026465</v>
      </c>
      <c r="K1018" s="172">
        <f t="shared" ca="1" si="46"/>
        <v>0</v>
      </c>
      <c r="L1018" s="172">
        <f t="shared" ca="1" si="47"/>
        <v>3.8137647528026464</v>
      </c>
      <c r="M1018" s="172">
        <f t="shared" ca="1" si="48"/>
        <v>3.8137647528026464</v>
      </c>
      <c r="N1018" s="172"/>
    </row>
    <row r="1019" spans="2:14" x14ac:dyDescent="0.25">
      <c r="B1019" s="164">
        <v>987</v>
      </c>
      <c r="C1019" s="172">
        <f ca="1">'Data (DefiLlama)'!$H$7*100+_xlfn.NORM.S.INV(RAND())*'Data (DefiLlama)'!$K$7*$C$6</f>
        <v>4.5095457157792316</v>
      </c>
      <c r="D1019" s="172">
        <f ca="1">'Data (DefiLlama)'!$H$8*100+_xlfn.NORM.S.INV(RAND())*'Data (DefiLlama)'!$K$8*$C$6</f>
        <v>3.9720654348961273</v>
      </c>
      <c r="E1019" s="172">
        <f ca="1">'Data (DefiLlama)'!$H$9*100+_xlfn.NORM.S.INV(RAND())*'Data (DefiLlama)'!$K$9*$C$6</f>
        <v>4.2846608154765811</v>
      </c>
      <c r="F1019" s="172">
        <f ca="1">'Data (DefiLlama)'!$H$10*100+_xlfn.NORM.S.INV(RAND())*'Data (DefiLlama)'!$K$10*$C$6</f>
        <v>3.0849858507560377</v>
      </c>
      <c r="G1019" s="172">
        <f ca="1">'Data (DefiLlama)'!$H$11*100+_xlfn.NORM.S.INV(RAND())*'Data (DefiLlama)'!$K$11*$C$6</f>
        <v>-0.23218329944312768</v>
      </c>
      <c r="H1019" s="172">
        <f ca="1">'Data (DefiLlama)'!$H$12*100+_xlfn.NORM.S.INV(RAND())*'Data (DefiLlama)'!$K$12*$C$6</f>
        <v>4.8353438101610005</v>
      </c>
      <c r="I1019" s="175">
        <f ca="1">'Data (DefiLlama)'!$H$13*100+_xlfn.NORM.S.INV(RAND())*'Data (DefiLlama)'!$K$13*$C$6</f>
        <v>4.9319125672059192</v>
      </c>
      <c r="J1019" s="172">
        <f ca="1">C1019*'Allocation - Base'!$H$6+D1019*'Allocation - Base'!$H$7+E1019*'Allocation - Base'!$H$8+F1019*'Allocation - Base'!$H$9+G1019*'Allocation - Base'!$H$10+H1019*'Allocation - Base'!$H$11+I1019*'Allocation - Base'!$H$12</f>
        <v>4.13073768387894</v>
      </c>
      <c r="K1019" s="172">
        <f t="shared" ca="1" si="46"/>
        <v>0</v>
      </c>
      <c r="L1019" s="172">
        <f t="shared" ca="1" si="47"/>
        <v>4.0307376838789404</v>
      </c>
      <c r="M1019" s="172">
        <f t="shared" ca="1" si="48"/>
        <v>4.0307376838789404</v>
      </c>
      <c r="N1019" s="172"/>
    </row>
    <row r="1020" spans="2:14" x14ac:dyDescent="0.25">
      <c r="B1020" s="164">
        <v>988</v>
      </c>
      <c r="C1020" s="172">
        <f ca="1">'Data (DefiLlama)'!$H$7*100+_xlfn.NORM.S.INV(RAND())*'Data (DefiLlama)'!$K$7*$C$6</f>
        <v>4.1152942446062157</v>
      </c>
      <c r="D1020" s="172">
        <f ca="1">'Data (DefiLlama)'!$H$8*100+_xlfn.NORM.S.INV(RAND())*'Data (DefiLlama)'!$K$8*$C$6</f>
        <v>4.8961336685782229</v>
      </c>
      <c r="E1020" s="172">
        <f ca="1">'Data (DefiLlama)'!$H$9*100+_xlfn.NORM.S.INV(RAND())*'Data (DefiLlama)'!$K$9*$C$6</f>
        <v>3.9277202368245625</v>
      </c>
      <c r="F1020" s="172">
        <f ca="1">'Data (DefiLlama)'!$H$10*100+_xlfn.NORM.S.INV(RAND())*'Data (DefiLlama)'!$K$10*$C$6</f>
        <v>3.5450945635636719</v>
      </c>
      <c r="G1020" s="172">
        <f ca="1">'Data (DefiLlama)'!$H$11*100+_xlfn.NORM.S.INV(RAND())*'Data (DefiLlama)'!$K$11*$C$6</f>
        <v>0.56089581825229806</v>
      </c>
      <c r="H1020" s="172">
        <f ca="1">'Data (DefiLlama)'!$H$12*100+_xlfn.NORM.S.INV(RAND())*'Data (DefiLlama)'!$K$12*$C$6</f>
        <v>4.6456528409893467</v>
      </c>
      <c r="I1020" s="175">
        <f ca="1">'Data (DefiLlama)'!$H$13*100+_xlfn.NORM.S.INV(RAND())*'Data (DefiLlama)'!$K$13*$C$6</f>
        <v>4.0918608161866601</v>
      </c>
      <c r="J1020" s="172">
        <f ca="1">C1020*'Allocation - Base'!$H$6+D1020*'Allocation - Base'!$H$7+E1020*'Allocation - Base'!$H$8+F1020*'Allocation - Base'!$H$9+G1020*'Allocation - Base'!$H$10+H1020*'Allocation - Base'!$H$11+I1020*'Allocation - Base'!$H$12</f>
        <v>4.1654444667935779</v>
      </c>
      <c r="K1020" s="172">
        <f t="shared" ca="1" si="46"/>
        <v>0</v>
      </c>
      <c r="L1020" s="172">
        <f t="shared" ca="1" si="47"/>
        <v>4.0654444667935783</v>
      </c>
      <c r="M1020" s="172">
        <f t="shared" ca="1" si="48"/>
        <v>4.0654444667935783</v>
      </c>
      <c r="N1020" s="172"/>
    </row>
    <row r="1021" spans="2:14" x14ac:dyDescent="0.25">
      <c r="B1021" s="164">
        <v>989</v>
      </c>
      <c r="C1021" s="172">
        <f ca="1">'Data (DefiLlama)'!$H$7*100+_xlfn.NORM.S.INV(RAND())*'Data (DefiLlama)'!$K$7*$C$6</f>
        <v>4.4304282940793405</v>
      </c>
      <c r="D1021" s="172">
        <f ca="1">'Data (DefiLlama)'!$H$8*100+_xlfn.NORM.S.INV(RAND())*'Data (DefiLlama)'!$K$8*$C$6</f>
        <v>4.0743663387781845</v>
      </c>
      <c r="E1021" s="172">
        <f ca="1">'Data (DefiLlama)'!$H$9*100+_xlfn.NORM.S.INV(RAND())*'Data (DefiLlama)'!$K$9*$C$6</f>
        <v>3.8193793439231438</v>
      </c>
      <c r="F1021" s="172">
        <f ca="1">'Data (DefiLlama)'!$H$10*100+_xlfn.NORM.S.INV(RAND())*'Data (DefiLlama)'!$K$10*$C$6</f>
        <v>3.8679468291544503</v>
      </c>
      <c r="G1021" s="172">
        <f ca="1">'Data (DefiLlama)'!$H$11*100+_xlfn.NORM.S.INV(RAND())*'Data (DefiLlama)'!$K$11*$C$6</f>
        <v>0.27902581820684508</v>
      </c>
      <c r="H1021" s="172">
        <f ca="1">'Data (DefiLlama)'!$H$12*100+_xlfn.NORM.S.INV(RAND())*'Data (DefiLlama)'!$K$12*$C$6</f>
        <v>5.1069078278039797</v>
      </c>
      <c r="I1021" s="175">
        <f ca="1">'Data (DefiLlama)'!$H$13*100+_xlfn.NORM.S.INV(RAND())*'Data (DefiLlama)'!$K$13*$C$6</f>
        <v>4.6564050500897309</v>
      </c>
      <c r="J1021" s="172">
        <f ca="1">C1021*'Allocation - Base'!$H$6+D1021*'Allocation - Base'!$H$7+E1021*'Allocation - Base'!$H$8+F1021*'Allocation - Base'!$H$9+G1021*'Allocation - Base'!$H$10+H1021*'Allocation - Base'!$H$11+I1021*'Allocation - Base'!$H$12</f>
        <v>4.0825523739800733</v>
      </c>
      <c r="K1021" s="172">
        <f t="shared" ca="1" si="46"/>
        <v>0</v>
      </c>
      <c r="L1021" s="172">
        <f t="shared" ca="1" si="47"/>
        <v>3.9825523739800732</v>
      </c>
      <c r="M1021" s="172">
        <f t="shared" ca="1" si="48"/>
        <v>3.9825523739800732</v>
      </c>
      <c r="N1021" s="172"/>
    </row>
    <row r="1022" spans="2:14" x14ac:dyDescent="0.25">
      <c r="B1022" s="164">
        <v>990</v>
      </c>
      <c r="C1022" s="172">
        <f ca="1">'Data (DefiLlama)'!$H$7*100+_xlfn.NORM.S.INV(RAND())*'Data (DefiLlama)'!$K$7*$C$6</f>
        <v>4.0909834352264776</v>
      </c>
      <c r="D1022" s="172">
        <f ca="1">'Data (DefiLlama)'!$H$8*100+_xlfn.NORM.S.INV(RAND())*'Data (DefiLlama)'!$K$8*$C$6</f>
        <v>3.2016992796185511</v>
      </c>
      <c r="E1022" s="172">
        <f ca="1">'Data (DefiLlama)'!$H$9*100+_xlfn.NORM.S.INV(RAND())*'Data (DefiLlama)'!$K$9*$C$6</f>
        <v>4.4107881901200772</v>
      </c>
      <c r="F1022" s="172">
        <f ca="1">'Data (DefiLlama)'!$H$10*100+_xlfn.NORM.S.INV(RAND())*'Data (DefiLlama)'!$K$10*$C$6</f>
        <v>3.6315392550818961</v>
      </c>
      <c r="G1022" s="172">
        <f ca="1">'Data (DefiLlama)'!$H$11*100+_xlfn.NORM.S.INV(RAND())*'Data (DefiLlama)'!$K$11*$C$6</f>
        <v>0.40591367790491062</v>
      </c>
      <c r="H1022" s="172">
        <f ca="1">'Data (DefiLlama)'!$H$12*100+_xlfn.NORM.S.INV(RAND())*'Data (DefiLlama)'!$K$12*$C$6</f>
        <v>5.2587431379599572</v>
      </c>
      <c r="I1022" s="175">
        <f ca="1">'Data (DefiLlama)'!$H$13*100+_xlfn.NORM.S.INV(RAND())*'Data (DefiLlama)'!$K$13*$C$6</f>
        <v>5.6972357975224153</v>
      </c>
      <c r="J1022" s="172">
        <f ca="1">C1022*'Allocation - Base'!$H$6+D1022*'Allocation - Base'!$H$7+E1022*'Allocation - Base'!$H$8+F1022*'Allocation - Base'!$H$9+G1022*'Allocation - Base'!$H$10+H1022*'Allocation - Base'!$H$11+I1022*'Allocation - Base'!$H$12</f>
        <v>3.9395240525918398</v>
      </c>
      <c r="K1022" s="172">
        <f t="shared" ca="1" si="46"/>
        <v>0</v>
      </c>
      <c r="L1022" s="172">
        <f t="shared" ca="1" si="47"/>
        <v>3.8395240525918397</v>
      </c>
      <c r="M1022" s="172">
        <f t="shared" ca="1" si="48"/>
        <v>3.8395240525918397</v>
      </c>
      <c r="N1022" s="172"/>
    </row>
    <row r="1023" spans="2:14" x14ac:dyDescent="0.25">
      <c r="B1023" s="164">
        <v>991</v>
      </c>
      <c r="C1023" s="172">
        <f ca="1">'Data (DefiLlama)'!$H$7*100+_xlfn.NORM.S.INV(RAND())*'Data (DefiLlama)'!$K$7*$C$6</f>
        <v>4.1209415040122828</v>
      </c>
      <c r="D1023" s="172">
        <f ca="1">'Data (DefiLlama)'!$H$8*100+_xlfn.NORM.S.INV(RAND())*'Data (DefiLlama)'!$K$8*$C$6</f>
        <v>5.3971586270256005</v>
      </c>
      <c r="E1023" s="172">
        <f ca="1">'Data (DefiLlama)'!$H$9*100+_xlfn.NORM.S.INV(RAND())*'Data (DefiLlama)'!$K$9*$C$6</f>
        <v>3.7769807120802525</v>
      </c>
      <c r="F1023" s="172">
        <f ca="1">'Data (DefiLlama)'!$H$10*100+_xlfn.NORM.S.INV(RAND())*'Data (DefiLlama)'!$K$10*$C$6</f>
        <v>2.0451940392192141</v>
      </c>
      <c r="G1023" s="172">
        <f ca="1">'Data (DefiLlama)'!$H$11*100+_xlfn.NORM.S.INV(RAND())*'Data (DefiLlama)'!$K$11*$C$6</f>
        <v>-0.16866273284190725</v>
      </c>
      <c r="H1023" s="172">
        <f ca="1">'Data (DefiLlama)'!$H$12*100+_xlfn.NORM.S.INV(RAND())*'Data (DefiLlama)'!$K$12*$C$6</f>
        <v>5.259593957479705</v>
      </c>
      <c r="I1023" s="175">
        <f ca="1">'Data (DefiLlama)'!$H$13*100+_xlfn.NORM.S.INV(RAND())*'Data (DefiLlama)'!$K$13*$C$6</f>
        <v>5.1106569834265807</v>
      </c>
      <c r="J1023" s="172">
        <f ca="1">C1023*'Allocation - Base'!$H$6+D1023*'Allocation - Base'!$H$7+E1023*'Allocation - Base'!$H$8+F1023*'Allocation - Base'!$H$9+G1023*'Allocation - Base'!$H$10+H1023*'Allocation - Base'!$H$11+I1023*'Allocation - Base'!$H$12</f>
        <v>4.310323242960008</v>
      </c>
      <c r="K1023" s="172">
        <f t="shared" ca="1" si="46"/>
        <v>0</v>
      </c>
      <c r="L1023" s="172">
        <f t="shared" ca="1" si="47"/>
        <v>4.2103232429600084</v>
      </c>
      <c r="M1023" s="172">
        <f t="shared" ca="1" si="48"/>
        <v>4.2103232429600084</v>
      </c>
      <c r="N1023" s="172"/>
    </row>
    <row r="1024" spans="2:14" x14ac:dyDescent="0.25">
      <c r="B1024" s="164">
        <v>992</v>
      </c>
      <c r="C1024" s="172">
        <f ca="1">'Data (DefiLlama)'!$H$7*100+_xlfn.NORM.S.INV(RAND())*'Data (DefiLlama)'!$K$7*$C$6</f>
        <v>4.3517998852820394</v>
      </c>
      <c r="D1024" s="172">
        <f ca="1">'Data (DefiLlama)'!$H$8*100+_xlfn.NORM.S.INV(RAND())*'Data (DefiLlama)'!$K$8*$C$6</f>
        <v>4.9715291651616011</v>
      </c>
      <c r="E1024" s="172">
        <f ca="1">'Data (DefiLlama)'!$H$9*100+_xlfn.NORM.S.INV(RAND())*'Data (DefiLlama)'!$K$9*$C$6</f>
        <v>4.4475608600897605</v>
      </c>
      <c r="F1024" s="172">
        <f ca="1">'Data (DefiLlama)'!$H$10*100+_xlfn.NORM.S.INV(RAND())*'Data (DefiLlama)'!$K$10*$C$6</f>
        <v>2.208155206196543</v>
      </c>
      <c r="G1024" s="172">
        <f ca="1">'Data (DefiLlama)'!$H$11*100+_xlfn.NORM.S.INV(RAND())*'Data (DefiLlama)'!$K$11*$C$6</f>
        <v>7.9119740609998726E-2</v>
      </c>
      <c r="H1024" s="172">
        <f ca="1">'Data (DefiLlama)'!$H$12*100+_xlfn.NORM.S.INV(RAND())*'Data (DefiLlama)'!$K$12*$C$6</f>
        <v>4.8350601652751042</v>
      </c>
      <c r="I1024" s="175">
        <f ca="1">'Data (DefiLlama)'!$H$13*100+_xlfn.NORM.S.INV(RAND())*'Data (DefiLlama)'!$K$13*$C$6</f>
        <v>5.5814461011034284</v>
      </c>
      <c r="J1024" s="172">
        <f ca="1">C1024*'Allocation - Base'!$H$6+D1024*'Allocation - Base'!$H$7+E1024*'Allocation - Base'!$H$8+F1024*'Allocation - Base'!$H$9+G1024*'Allocation - Base'!$H$10+H1024*'Allocation - Base'!$H$11+I1024*'Allocation - Base'!$H$12</f>
        <v>4.3895274837192177</v>
      </c>
      <c r="K1024" s="172">
        <f t="shared" ca="1" si="46"/>
        <v>0</v>
      </c>
      <c r="L1024" s="172">
        <f t="shared" ca="1" si="47"/>
        <v>4.2895274837192181</v>
      </c>
      <c r="M1024" s="172">
        <f t="shared" ca="1" si="48"/>
        <v>4.2895274837192181</v>
      </c>
      <c r="N1024" s="172"/>
    </row>
    <row r="1025" spans="2:14" x14ac:dyDescent="0.25">
      <c r="B1025" s="164">
        <v>993</v>
      </c>
      <c r="C1025" s="172">
        <f ca="1">'Data (DefiLlama)'!$H$7*100+_xlfn.NORM.S.INV(RAND())*'Data (DefiLlama)'!$K$7*$C$6</f>
        <v>4.4713234726928208</v>
      </c>
      <c r="D1025" s="172">
        <f ca="1">'Data (DefiLlama)'!$H$8*100+_xlfn.NORM.S.INV(RAND())*'Data (DefiLlama)'!$K$8*$C$6</f>
        <v>4.2500460518634862</v>
      </c>
      <c r="E1025" s="172">
        <f ca="1">'Data (DefiLlama)'!$H$9*100+_xlfn.NORM.S.INV(RAND())*'Data (DefiLlama)'!$K$9*$C$6</f>
        <v>4.343056413282814</v>
      </c>
      <c r="F1025" s="172">
        <f ca="1">'Data (DefiLlama)'!$H$10*100+_xlfn.NORM.S.INV(RAND())*'Data (DefiLlama)'!$K$10*$C$6</f>
        <v>2.720473736816154</v>
      </c>
      <c r="G1025" s="172">
        <f ca="1">'Data (DefiLlama)'!$H$11*100+_xlfn.NORM.S.INV(RAND())*'Data (DefiLlama)'!$K$11*$C$6</f>
        <v>8.6576965069533315E-2</v>
      </c>
      <c r="H1025" s="172">
        <f ca="1">'Data (DefiLlama)'!$H$12*100+_xlfn.NORM.S.INV(RAND())*'Data (DefiLlama)'!$K$12*$C$6</f>
        <v>4.9322857953210484</v>
      </c>
      <c r="I1025" s="175">
        <f ca="1">'Data (DefiLlama)'!$H$13*100+_xlfn.NORM.S.INV(RAND())*'Data (DefiLlama)'!$K$13*$C$6</f>
        <v>3.2254800896753397</v>
      </c>
      <c r="J1025" s="172">
        <f ca="1">C1025*'Allocation - Base'!$H$6+D1025*'Allocation - Base'!$H$7+E1025*'Allocation - Base'!$H$8+F1025*'Allocation - Base'!$H$9+G1025*'Allocation - Base'!$H$10+H1025*'Allocation - Base'!$H$11+I1025*'Allocation - Base'!$H$12</f>
        <v>4.2338443756460551</v>
      </c>
      <c r="K1025" s="172">
        <f t="shared" ca="1" si="46"/>
        <v>0</v>
      </c>
      <c r="L1025" s="172">
        <f t="shared" ca="1" si="47"/>
        <v>4.1338443756460554</v>
      </c>
      <c r="M1025" s="172">
        <f t="shared" ca="1" si="48"/>
        <v>4.1338443756460554</v>
      </c>
      <c r="N1025" s="172"/>
    </row>
    <row r="1026" spans="2:14" x14ac:dyDescent="0.25">
      <c r="B1026" s="164">
        <v>994</v>
      </c>
      <c r="C1026" s="172">
        <f ca="1">'Data (DefiLlama)'!$H$7*100+_xlfn.NORM.S.INV(RAND())*'Data (DefiLlama)'!$K$7*$C$6</f>
        <v>4.469070757479404</v>
      </c>
      <c r="D1026" s="172">
        <f ca="1">'Data (DefiLlama)'!$H$8*100+_xlfn.NORM.S.INV(RAND())*'Data (DefiLlama)'!$K$8*$C$6</f>
        <v>4.0428299990231533</v>
      </c>
      <c r="E1026" s="172">
        <f ca="1">'Data (DefiLlama)'!$H$9*100+_xlfn.NORM.S.INV(RAND())*'Data (DefiLlama)'!$K$9*$C$6</f>
        <v>4.7992134800201436</v>
      </c>
      <c r="F1026" s="172">
        <f ca="1">'Data (DefiLlama)'!$H$10*100+_xlfn.NORM.S.INV(RAND())*'Data (DefiLlama)'!$K$10*$C$6</f>
        <v>3.4207868572218372</v>
      </c>
      <c r="G1026" s="172">
        <f ca="1">'Data (DefiLlama)'!$H$11*100+_xlfn.NORM.S.INV(RAND())*'Data (DefiLlama)'!$K$11*$C$6</f>
        <v>-0.42743131479973168</v>
      </c>
      <c r="H1026" s="172">
        <f ca="1">'Data (DefiLlama)'!$H$12*100+_xlfn.NORM.S.INV(RAND())*'Data (DefiLlama)'!$K$12*$C$6</f>
        <v>4.4644810175808161</v>
      </c>
      <c r="I1026" s="175">
        <f ca="1">'Data (DefiLlama)'!$H$13*100+_xlfn.NORM.S.INV(RAND())*'Data (DefiLlama)'!$K$13*$C$6</f>
        <v>5.4084416754367819</v>
      </c>
      <c r="J1026" s="172">
        <f ca="1">C1026*'Allocation - Base'!$H$6+D1026*'Allocation - Base'!$H$7+E1026*'Allocation - Base'!$H$8+F1026*'Allocation - Base'!$H$9+G1026*'Allocation - Base'!$H$10+H1026*'Allocation - Base'!$H$11+I1026*'Allocation - Base'!$H$12</f>
        <v>4.199532683901781</v>
      </c>
      <c r="K1026" s="172">
        <f t="shared" ca="1" si="46"/>
        <v>0</v>
      </c>
      <c r="L1026" s="172">
        <f t="shared" ca="1" si="47"/>
        <v>4.0995326839017814</v>
      </c>
      <c r="M1026" s="172">
        <f t="shared" ca="1" si="48"/>
        <v>4.0995326839017814</v>
      </c>
      <c r="N1026" s="172"/>
    </row>
    <row r="1027" spans="2:14" x14ac:dyDescent="0.25">
      <c r="B1027" s="164">
        <v>995</v>
      </c>
      <c r="C1027" s="172">
        <f ca="1">'Data (DefiLlama)'!$H$7*100+_xlfn.NORM.S.INV(RAND())*'Data (DefiLlama)'!$K$7*$C$6</f>
        <v>4.5346491015354351</v>
      </c>
      <c r="D1027" s="172">
        <f ca="1">'Data (DefiLlama)'!$H$8*100+_xlfn.NORM.S.INV(RAND())*'Data (DefiLlama)'!$K$8*$C$6</f>
        <v>5.2676161631954619</v>
      </c>
      <c r="E1027" s="172">
        <f ca="1">'Data (DefiLlama)'!$H$9*100+_xlfn.NORM.S.INV(RAND())*'Data (DefiLlama)'!$K$9*$C$6</f>
        <v>4.4566074390255501</v>
      </c>
      <c r="F1027" s="172">
        <f ca="1">'Data (DefiLlama)'!$H$10*100+_xlfn.NORM.S.INV(RAND())*'Data (DefiLlama)'!$K$10*$C$6</f>
        <v>3.3229080754057811</v>
      </c>
      <c r="G1027" s="172">
        <f ca="1">'Data (DefiLlama)'!$H$11*100+_xlfn.NORM.S.INV(RAND())*'Data (DefiLlama)'!$K$11*$C$6</f>
        <v>-0.20830818455199754</v>
      </c>
      <c r="H1027" s="172">
        <f ca="1">'Data (DefiLlama)'!$H$12*100+_xlfn.NORM.S.INV(RAND())*'Data (DefiLlama)'!$K$12*$C$6</f>
        <v>4.5056457058932651</v>
      </c>
      <c r="I1027" s="175">
        <f ca="1">'Data (DefiLlama)'!$H$13*100+_xlfn.NORM.S.INV(RAND())*'Data (DefiLlama)'!$K$13*$C$6</f>
        <v>6.6462492259141674</v>
      </c>
      <c r="J1027" s="172">
        <f ca="1">C1027*'Allocation - Base'!$H$6+D1027*'Allocation - Base'!$H$7+E1027*'Allocation - Base'!$H$8+F1027*'Allocation - Base'!$H$9+G1027*'Allocation - Base'!$H$10+H1027*'Allocation - Base'!$H$11+I1027*'Allocation - Base'!$H$12</f>
        <v>4.4568820776722733</v>
      </c>
      <c r="K1027" s="172">
        <f t="shared" ca="1" si="46"/>
        <v>0</v>
      </c>
      <c r="L1027" s="172">
        <f t="shared" ca="1" si="47"/>
        <v>4.3568820776722736</v>
      </c>
      <c r="M1027" s="172">
        <f t="shared" ca="1" si="48"/>
        <v>4.3568820776722736</v>
      </c>
      <c r="N1027" s="172"/>
    </row>
    <row r="1028" spans="2:14" x14ac:dyDescent="0.25">
      <c r="B1028" s="164">
        <v>996</v>
      </c>
      <c r="C1028" s="172">
        <f ca="1">'Data (DefiLlama)'!$H$7*100+_xlfn.NORM.S.INV(RAND())*'Data (DefiLlama)'!$K$7*$C$6</f>
        <v>4.1508715255426916</v>
      </c>
      <c r="D1028" s="172">
        <f ca="1">'Data (DefiLlama)'!$H$8*100+_xlfn.NORM.S.INV(RAND())*'Data (DefiLlama)'!$K$8*$C$6</f>
        <v>5.6484606061563971</v>
      </c>
      <c r="E1028" s="172">
        <f ca="1">'Data (DefiLlama)'!$H$9*100+_xlfn.NORM.S.INV(RAND())*'Data (DefiLlama)'!$K$9*$C$6</f>
        <v>5.1141165245930607</v>
      </c>
      <c r="F1028" s="172">
        <f ca="1">'Data (DefiLlama)'!$H$10*100+_xlfn.NORM.S.INV(RAND())*'Data (DefiLlama)'!$K$10*$C$6</f>
        <v>2.0503662428416578</v>
      </c>
      <c r="G1028" s="172">
        <f ca="1">'Data (DefiLlama)'!$H$11*100+_xlfn.NORM.S.INV(RAND())*'Data (DefiLlama)'!$K$11*$C$6</f>
        <v>4.6407205708795037E-2</v>
      </c>
      <c r="H1028" s="172">
        <f ca="1">'Data (DefiLlama)'!$H$12*100+_xlfn.NORM.S.INV(RAND())*'Data (DefiLlama)'!$K$12*$C$6</f>
        <v>5.2739467425389925</v>
      </c>
      <c r="I1028" s="175">
        <f ca="1">'Data (DefiLlama)'!$H$13*100+_xlfn.NORM.S.INV(RAND())*'Data (DefiLlama)'!$K$13*$C$6</f>
        <v>3.2354685697172489</v>
      </c>
      <c r="J1028" s="172">
        <f ca="1">C1028*'Allocation - Base'!$H$6+D1028*'Allocation - Base'!$H$7+E1028*'Allocation - Base'!$H$8+F1028*'Allocation - Base'!$H$9+G1028*'Allocation - Base'!$H$10+H1028*'Allocation - Base'!$H$11+I1028*'Allocation - Base'!$H$12</f>
        <v>4.7293181120164611</v>
      </c>
      <c r="K1028" s="172">
        <f t="shared" ca="1" si="46"/>
        <v>0</v>
      </c>
      <c r="L1028" s="172">
        <f t="shared" ca="1" si="47"/>
        <v>4.6293181120164615</v>
      </c>
      <c r="M1028" s="172">
        <f t="shared" ca="1" si="48"/>
        <v>4.6293181120164615</v>
      </c>
      <c r="N1028" s="172"/>
    </row>
    <row r="1029" spans="2:14" x14ac:dyDescent="0.25">
      <c r="B1029" s="164">
        <v>997</v>
      </c>
      <c r="C1029" s="172">
        <f ca="1">'Data (DefiLlama)'!$H$7*100+_xlfn.NORM.S.INV(RAND())*'Data (DefiLlama)'!$K$7*$C$6</f>
        <v>4.1961776433554956</v>
      </c>
      <c r="D1029" s="172">
        <f ca="1">'Data (DefiLlama)'!$H$8*100+_xlfn.NORM.S.INV(RAND())*'Data (DefiLlama)'!$K$8*$C$6</f>
        <v>4.389797814224762</v>
      </c>
      <c r="E1029" s="172">
        <f ca="1">'Data (DefiLlama)'!$H$9*100+_xlfn.NORM.S.INV(RAND())*'Data (DefiLlama)'!$K$9*$C$6</f>
        <v>3.8925990948589604</v>
      </c>
      <c r="F1029" s="172">
        <f ca="1">'Data (DefiLlama)'!$H$10*100+_xlfn.NORM.S.INV(RAND())*'Data (DefiLlama)'!$K$10*$C$6</f>
        <v>2.9961378173205353</v>
      </c>
      <c r="G1029" s="172">
        <f ca="1">'Data (DefiLlama)'!$H$11*100+_xlfn.NORM.S.INV(RAND())*'Data (DefiLlama)'!$K$11*$C$6</f>
        <v>1.9218712781531377E-2</v>
      </c>
      <c r="H1029" s="172">
        <f ca="1">'Data (DefiLlama)'!$H$12*100+_xlfn.NORM.S.INV(RAND())*'Data (DefiLlama)'!$K$12*$C$6</f>
        <v>5.1806274759474684</v>
      </c>
      <c r="I1029" s="175">
        <f ca="1">'Data (DefiLlama)'!$H$13*100+_xlfn.NORM.S.INV(RAND())*'Data (DefiLlama)'!$K$13*$C$6</f>
        <v>4.9694266680307688</v>
      </c>
      <c r="J1029" s="172">
        <f ca="1">C1029*'Allocation - Base'!$H$6+D1029*'Allocation - Base'!$H$7+E1029*'Allocation - Base'!$H$8+F1029*'Allocation - Base'!$H$9+G1029*'Allocation - Base'!$H$10+H1029*'Allocation - Base'!$H$11+I1029*'Allocation - Base'!$H$12</f>
        <v>4.1075075773087759</v>
      </c>
      <c r="K1029" s="172">
        <f t="shared" ca="1" si="46"/>
        <v>0</v>
      </c>
      <c r="L1029" s="172">
        <f t="shared" ca="1" si="47"/>
        <v>4.0075075773087763</v>
      </c>
      <c r="M1029" s="172">
        <f t="shared" ca="1" si="48"/>
        <v>4.0075075773087763</v>
      </c>
      <c r="N1029" s="172"/>
    </row>
    <row r="1030" spans="2:14" x14ac:dyDescent="0.25">
      <c r="B1030" s="164">
        <v>998</v>
      </c>
      <c r="C1030" s="172">
        <f ca="1">'Data (DefiLlama)'!$H$7*100+_xlfn.NORM.S.INV(RAND())*'Data (DefiLlama)'!$K$7*$C$6</f>
        <v>4.1748158239992561</v>
      </c>
      <c r="D1030" s="172">
        <f ca="1">'Data (DefiLlama)'!$H$8*100+_xlfn.NORM.S.INV(RAND())*'Data (DefiLlama)'!$K$8*$C$6</f>
        <v>4.0353221338799585</v>
      </c>
      <c r="E1030" s="172">
        <f ca="1">'Data (DefiLlama)'!$H$9*100+_xlfn.NORM.S.INV(RAND())*'Data (DefiLlama)'!$K$9*$C$6</f>
        <v>3.9450501662043251</v>
      </c>
      <c r="F1030" s="172">
        <f ca="1">'Data (DefiLlama)'!$H$10*100+_xlfn.NORM.S.INV(RAND())*'Data (DefiLlama)'!$K$10*$C$6</f>
        <v>2.3850030421146431</v>
      </c>
      <c r="G1030" s="172">
        <f ca="1">'Data (DefiLlama)'!$H$11*100+_xlfn.NORM.S.INV(RAND())*'Data (DefiLlama)'!$K$11*$C$6</f>
        <v>0.1338338265655801</v>
      </c>
      <c r="H1030" s="172">
        <f ca="1">'Data (DefiLlama)'!$H$12*100+_xlfn.NORM.S.INV(RAND())*'Data (DefiLlama)'!$K$12*$C$6</f>
        <v>4.4734719506045675</v>
      </c>
      <c r="I1030" s="175">
        <f ca="1">'Data (DefiLlama)'!$H$13*100+_xlfn.NORM.S.INV(RAND())*'Data (DefiLlama)'!$K$13*$C$6</f>
        <v>4.4093354350026646</v>
      </c>
      <c r="J1030" s="172">
        <f ca="1">C1030*'Allocation - Base'!$H$6+D1030*'Allocation - Base'!$H$7+E1030*'Allocation - Base'!$H$8+F1030*'Allocation - Base'!$H$9+G1030*'Allocation - Base'!$H$10+H1030*'Allocation - Base'!$H$11+I1030*'Allocation - Base'!$H$12</f>
        <v>3.9252503061398119</v>
      </c>
      <c r="K1030" s="172">
        <f t="shared" ca="1" si="46"/>
        <v>0.75776009275554757</v>
      </c>
      <c r="L1030" s="172">
        <f t="shared" ca="1" si="47"/>
        <v>3.0674902133842643</v>
      </c>
      <c r="M1030" s="172">
        <f t="shared" ca="1" si="48"/>
        <v>3.8252503061398118</v>
      </c>
      <c r="N1030" s="172"/>
    </row>
    <row r="1031" spans="2:14" x14ac:dyDescent="0.25">
      <c r="B1031" s="164">
        <v>999</v>
      </c>
      <c r="C1031" s="172">
        <f ca="1">'Data (DefiLlama)'!$H$7*100+_xlfn.NORM.S.INV(RAND())*'Data (DefiLlama)'!$K$7*$C$6</f>
        <v>4.4522048190167869</v>
      </c>
      <c r="D1031" s="172">
        <f ca="1">'Data (DefiLlama)'!$H$8*100+_xlfn.NORM.S.INV(RAND())*'Data (DefiLlama)'!$K$8*$C$6</f>
        <v>4.86473710782015</v>
      </c>
      <c r="E1031" s="172">
        <f ca="1">'Data (DefiLlama)'!$H$9*100+_xlfn.NORM.S.INV(RAND())*'Data (DefiLlama)'!$K$9*$C$6</f>
        <v>4.5769906712646735</v>
      </c>
      <c r="F1031" s="172">
        <f ca="1">'Data (DefiLlama)'!$H$10*100+_xlfn.NORM.S.INV(RAND())*'Data (DefiLlama)'!$K$10*$C$6</f>
        <v>3.8281327388603943</v>
      </c>
      <c r="G1031" s="172">
        <f ca="1">'Data (DefiLlama)'!$H$11*100+_xlfn.NORM.S.INV(RAND())*'Data (DefiLlama)'!$K$11*$C$6</f>
        <v>0.15829107684867091</v>
      </c>
      <c r="H1031" s="172">
        <f ca="1">'Data (DefiLlama)'!$H$12*100+_xlfn.NORM.S.INV(RAND())*'Data (DefiLlama)'!$K$12*$C$6</f>
        <v>6.3356073090300669</v>
      </c>
      <c r="I1031" s="175">
        <f ca="1">'Data (DefiLlama)'!$H$13*100+_xlfn.NORM.S.INV(RAND())*'Data (DefiLlama)'!$K$13*$C$6</f>
        <v>3.6834620653433809</v>
      </c>
      <c r="J1031" s="172">
        <f ca="1">C1031*'Allocation - Base'!$H$6+D1031*'Allocation - Base'!$H$7+E1031*'Allocation - Base'!$H$8+F1031*'Allocation - Base'!$H$9+G1031*'Allocation - Base'!$H$10+H1031*'Allocation - Base'!$H$11+I1031*'Allocation - Base'!$H$12</f>
        <v>4.6543490406731856</v>
      </c>
      <c r="K1031" s="172">
        <f t="shared" ca="1" si="46"/>
        <v>0</v>
      </c>
      <c r="L1031" s="172">
        <f t="shared" ca="1" si="47"/>
        <v>4.5543490406731859</v>
      </c>
      <c r="M1031" s="172">
        <f t="shared" ca="1" si="48"/>
        <v>4.5543490406731859</v>
      </c>
      <c r="N1031" s="172"/>
    </row>
    <row r="1032" spans="2:14" x14ac:dyDescent="0.25">
      <c r="B1032" s="164">
        <v>1000</v>
      </c>
      <c r="C1032" s="172">
        <f ca="1">'Data (DefiLlama)'!$H$7*100+_xlfn.NORM.S.INV(RAND())*'Data (DefiLlama)'!$K$7*$C$6</f>
        <v>4.2077163267838467</v>
      </c>
      <c r="D1032" s="172">
        <f ca="1">'Data (DefiLlama)'!$H$8*100+_xlfn.NORM.S.INV(RAND())*'Data (DefiLlama)'!$K$8*$C$6</f>
        <v>3.9137087460444571</v>
      </c>
      <c r="E1032" s="172">
        <f ca="1">'Data (DefiLlama)'!$H$9*100+_xlfn.NORM.S.INV(RAND())*'Data (DefiLlama)'!$K$9*$C$6</f>
        <v>4.0707539610021755</v>
      </c>
      <c r="F1032" s="172">
        <f ca="1">'Data (DefiLlama)'!$H$10*100+_xlfn.NORM.S.INV(RAND())*'Data (DefiLlama)'!$K$10*$C$6</f>
        <v>3.8967990352830197</v>
      </c>
      <c r="G1032" s="172">
        <f ca="1">'Data (DefiLlama)'!$H$11*100+_xlfn.NORM.S.INV(RAND())*'Data (DefiLlama)'!$K$11*$C$6</f>
        <v>-0.3664089347319367</v>
      </c>
      <c r="H1032" s="172">
        <f ca="1">'Data (DefiLlama)'!$H$12*100+_xlfn.NORM.S.INV(RAND())*'Data (DefiLlama)'!$K$12*$C$6</f>
        <v>4.2330070782065992</v>
      </c>
      <c r="I1032" s="175">
        <f ca="1">'Data (DefiLlama)'!$H$13*100+_xlfn.NORM.S.INV(RAND())*'Data (DefiLlama)'!$K$13*$C$6</f>
        <v>5.0017988581363717</v>
      </c>
      <c r="J1032" s="172">
        <f ca="1">C1032*'Allocation - Base'!$H$6+D1032*'Allocation - Base'!$H$7+E1032*'Allocation - Base'!$H$8+F1032*'Allocation - Base'!$H$9+G1032*'Allocation - Base'!$H$10+H1032*'Allocation - Base'!$H$11+I1032*'Allocation - Base'!$H$12</f>
        <v>3.8750611897912051</v>
      </c>
      <c r="K1032" s="172">
        <f t="shared" ca="1" si="46"/>
        <v>0</v>
      </c>
      <c r="L1032" s="172">
        <f t="shared" ca="1" si="47"/>
        <v>3.775061189791205</v>
      </c>
      <c r="M1032" s="172">
        <f t="shared" ca="1" si="48"/>
        <v>3.775061189791205</v>
      </c>
      <c r="N1032" s="172"/>
    </row>
    <row r="1033" spans="2:14" x14ac:dyDescent="0.25">
      <c r="B1033" s="164">
        <v>1001</v>
      </c>
      <c r="C1033" s="172">
        <f ca="1">'Data (DefiLlama)'!$H$7*100+_xlfn.NORM.S.INV(RAND())*'Data (DefiLlama)'!$K$7*$C$6</f>
        <v>4.3962347980546799</v>
      </c>
      <c r="D1033" s="172">
        <f ca="1">'Data (DefiLlama)'!$H$8*100+_xlfn.NORM.S.INV(RAND())*'Data (DefiLlama)'!$K$8*$C$6</f>
        <v>5.511926217198547</v>
      </c>
      <c r="E1033" s="172">
        <f ca="1">'Data (DefiLlama)'!$H$9*100+_xlfn.NORM.S.INV(RAND())*'Data (DefiLlama)'!$K$9*$C$6</f>
        <v>4.9947434102909858</v>
      </c>
      <c r="F1033" s="172">
        <f ca="1">'Data (DefiLlama)'!$H$10*100+_xlfn.NORM.S.INV(RAND())*'Data (DefiLlama)'!$K$10*$C$6</f>
        <v>3.0670272056350081</v>
      </c>
      <c r="G1033" s="172">
        <f ca="1">'Data (DefiLlama)'!$H$11*100+_xlfn.NORM.S.INV(RAND())*'Data (DefiLlama)'!$K$11*$C$6</f>
        <v>-0.18354524777931833</v>
      </c>
      <c r="H1033" s="172">
        <f ca="1">'Data (DefiLlama)'!$H$12*100+_xlfn.NORM.S.INV(RAND())*'Data (DefiLlama)'!$K$12*$C$6</f>
        <v>5.4555029411142666</v>
      </c>
      <c r="I1033" s="175">
        <f ca="1">'Data (DefiLlama)'!$H$13*100+_xlfn.NORM.S.INV(RAND())*'Data (DefiLlama)'!$K$13*$C$6</f>
        <v>5.2779521882006728</v>
      </c>
      <c r="J1033" s="172">
        <f ca="1">C1033*'Allocation - Base'!$H$6+D1033*'Allocation - Base'!$H$7+E1033*'Allocation - Base'!$H$8+F1033*'Allocation - Base'!$H$9+G1033*'Allocation - Base'!$H$10+H1033*'Allocation - Base'!$H$11+I1033*'Allocation - Base'!$H$12</f>
        <v>4.7546860250669614</v>
      </c>
      <c r="K1033" s="172">
        <f t="shared" ca="1" si="46"/>
        <v>0</v>
      </c>
      <c r="L1033" s="172">
        <f t="shared" ca="1" si="47"/>
        <v>4.6546860250669617</v>
      </c>
      <c r="M1033" s="172">
        <f t="shared" ca="1" si="48"/>
        <v>4.6546860250669617</v>
      </c>
      <c r="N1033" s="172"/>
    </row>
    <row r="1034" spans="2:14" x14ac:dyDescent="0.25">
      <c r="B1034" s="164">
        <v>1002</v>
      </c>
      <c r="C1034" s="172">
        <f ca="1">'Data (DefiLlama)'!$H$7*100+_xlfn.NORM.S.INV(RAND())*'Data (DefiLlama)'!$K$7*$C$6</f>
        <v>4.2265278193546765</v>
      </c>
      <c r="D1034" s="172">
        <f ca="1">'Data (DefiLlama)'!$H$8*100+_xlfn.NORM.S.INV(RAND())*'Data (DefiLlama)'!$K$8*$C$6</f>
        <v>5.9472656519704312</v>
      </c>
      <c r="E1034" s="172">
        <f ca="1">'Data (DefiLlama)'!$H$9*100+_xlfn.NORM.S.INV(RAND())*'Data (DefiLlama)'!$K$9*$C$6</f>
        <v>4.0882951820967293</v>
      </c>
      <c r="F1034" s="172">
        <f ca="1">'Data (DefiLlama)'!$H$10*100+_xlfn.NORM.S.INV(RAND())*'Data (DefiLlama)'!$K$10*$C$6</f>
        <v>3.5810958453908448</v>
      </c>
      <c r="G1034" s="172">
        <f ca="1">'Data (DefiLlama)'!$H$11*100+_xlfn.NORM.S.INV(RAND())*'Data (DefiLlama)'!$K$11*$C$6</f>
        <v>-0.36876290620659624</v>
      </c>
      <c r="H1034" s="172">
        <f ca="1">'Data (DefiLlama)'!$H$12*100+_xlfn.NORM.S.INV(RAND())*'Data (DefiLlama)'!$K$12*$C$6</f>
        <v>5.2340306809253656</v>
      </c>
      <c r="I1034" s="175">
        <f ca="1">'Data (DefiLlama)'!$H$13*100+_xlfn.NORM.S.INV(RAND())*'Data (DefiLlama)'!$K$13*$C$6</f>
        <v>5.3311851915062176</v>
      </c>
      <c r="J1034" s="172">
        <f ca="1">C1034*'Allocation - Base'!$H$6+D1034*'Allocation - Base'!$H$7+E1034*'Allocation - Base'!$H$8+F1034*'Allocation - Base'!$H$9+G1034*'Allocation - Base'!$H$10+H1034*'Allocation - Base'!$H$11+I1034*'Allocation - Base'!$H$12</f>
        <v>4.5435150111516682</v>
      </c>
      <c r="K1034" s="172">
        <f t="shared" ca="1" si="46"/>
        <v>0.38016248390371438</v>
      </c>
      <c r="L1034" s="172">
        <f t="shared" ca="1" si="47"/>
        <v>4.0633525272479538</v>
      </c>
      <c r="M1034" s="172">
        <f t="shared" ca="1" si="48"/>
        <v>4.4435150111516686</v>
      </c>
      <c r="N1034" s="172"/>
    </row>
    <row r="1035" spans="2:14" x14ac:dyDescent="0.25">
      <c r="B1035" s="164">
        <v>1003</v>
      </c>
      <c r="C1035" s="172">
        <f ca="1">'Data (DefiLlama)'!$H$7*100+_xlfn.NORM.S.INV(RAND())*'Data (DefiLlama)'!$K$7*$C$6</f>
        <v>4.3546279262989085</v>
      </c>
      <c r="D1035" s="172">
        <f ca="1">'Data (DefiLlama)'!$H$8*100+_xlfn.NORM.S.INV(RAND())*'Data (DefiLlama)'!$K$8*$C$6</f>
        <v>5.023659864688157</v>
      </c>
      <c r="E1035" s="172">
        <f ca="1">'Data (DefiLlama)'!$H$9*100+_xlfn.NORM.S.INV(RAND())*'Data (DefiLlama)'!$K$9*$C$6</f>
        <v>4.0114217435255251</v>
      </c>
      <c r="F1035" s="172">
        <f ca="1">'Data (DefiLlama)'!$H$10*100+_xlfn.NORM.S.INV(RAND())*'Data (DefiLlama)'!$K$10*$C$6</f>
        <v>2.8492278871910561</v>
      </c>
      <c r="G1035" s="172">
        <f ca="1">'Data (DefiLlama)'!$H$11*100+_xlfn.NORM.S.INV(RAND())*'Data (DefiLlama)'!$K$11*$C$6</f>
        <v>0.36368973915934721</v>
      </c>
      <c r="H1035" s="172">
        <f ca="1">'Data (DefiLlama)'!$H$12*100+_xlfn.NORM.S.INV(RAND())*'Data (DefiLlama)'!$K$12*$C$6</f>
        <v>4.731340977566286</v>
      </c>
      <c r="I1035" s="175">
        <f ca="1">'Data (DefiLlama)'!$H$13*100+_xlfn.NORM.S.INV(RAND())*'Data (DefiLlama)'!$K$13*$C$6</f>
        <v>3.8295970628367391</v>
      </c>
      <c r="J1035" s="172">
        <f ca="1">C1035*'Allocation - Base'!$H$6+D1035*'Allocation - Base'!$H$7+E1035*'Allocation - Base'!$H$8+F1035*'Allocation - Base'!$H$9+G1035*'Allocation - Base'!$H$10+H1035*'Allocation - Base'!$H$11+I1035*'Allocation - Base'!$H$12</f>
        <v>4.2930444135360029</v>
      </c>
      <c r="K1035" s="172">
        <f t="shared" ca="1" si="46"/>
        <v>0</v>
      </c>
      <c r="L1035" s="172">
        <f t="shared" ca="1" si="47"/>
        <v>4.1930444135360032</v>
      </c>
      <c r="M1035" s="172">
        <f t="shared" ca="1" si="48"/>
        <v>4.1930444135360032</v>
      </c>
      <c r="N1035" s="172"/>
    </row>
    <row r="1036" spans="2:14" x14ac:dyDescent="0.25">
      <c r="B1036" s="164">
        <v>1004</v>
      </c>
      <c r="C1036" s="172">
        <f ca="1">'Data (DefiLlama)'!$H$7*100+_xlfn.NORM.S.INV(RAND())*'Data (DefiLlama)'!$K$7*$C$6</f>
        <v>4.1174488143309729</v>
      </c>
      <c r="D1036" s="172">
        <f ca="1">'Data (DefiLlama)'!$H$8*100+_xlfn.NORM.S.INV(RAND())*'Data (DefiLlama)'!$K$8*$C$6</f>
        <v>4.8902336211211557</v>
      </c>
      <c r="E1036" s="172">
        <f ca="1">'Data (DefiLlama)'!$H$9*100+_xlfn.NORM.S.INV(RAND())*'Data (DefiLlama)'!$K$9*$C$6</f>
        <v>4.3606916381013905</v>
      </c>
      <c r="F1036" s="172">
        <f ca="1">'Data (DefiLlama)'!$H$10*100+_xlfn.NORM.S.INV(RAND())*'Data (DefiLlama)'!$K$10*$C$6</f>
        <v>3.7561194385564698</v>
      </c>
      <c r="G1036" s="172">
        <f ca="1">'Data (DefiLlama)'!$H$11*100+_xlfn.NORM.S.INV(RAND())*'Data (DefiLlama)'!$K$11*$C$6</f>
        <v>-8.4390604371050518E-2</v>
      </c>
      <c r="H1036" s="172">
        <f ca="1">'Data (DefiLlama)'!$H$12*100+_xlfn.NORM.S.INV(RAND())*'Data (DefiLlama)'!$K$12*$C$6</f>
        <v>3.5897775230401581</v>
      </c>
      <c r="I1036" s="175">
        <f ca="1">'Data (DefiLlama)'!$H$13*100+_xlfn.NORM.S.INV(RAND())*'Data (DefiLlama)'!$K$13*$C$6</f>
        <v>6.508264786037202</v>
      </c>
      <c r="J1036" s="172">
        <f ca="1">C1036*'Allocation - Base'!$H$6+D1036*'Allocation - Base'!$H$7+E1036*'Allocation - Base'!$H$8+F1036*'Allocation - Base'!$H$9+G1036*'Allocation - Base'!$H$10+H1036*'Allocation - Base'!$H$11+I1036*'Allocation - Base'!$H$12</f>
        <v>4.0822130573423996</v>
      </c>
      <c r="K1036" s="172">
        <f t="shared" ca="1" si="46"/>
        <v>0</v>
      </c>
      <c r="L1036" s="172">
        <f t="shared" ca="1" si="47"/>
        <v>3.9822130573423995</v>
      </c>
      <c r="M1036" s="172">
        <f t="shared" ca="1" si="48"/>
        <v>3.9822130573423995</v>
      </c>
      <c r="N1036" s="172"/>
    </row>
    <row r="1037" spans="2:14" x14ac:dyDescent="0.25">
      <c r="B1037" s="164">
        <v>1005</v>
      </c>
      <c r="C1037" s="172">
        <f ca="1">'Data (DefiLlama)'!$H$7*100+_xlfn.NORM.S.INV(RAND())*'Data (DefiLlama)'!$K$7*$C$6</f>
        <v>4.0201450816227418</v>
      </c>
      <c r="D1037" s="172">
        <f ca="1">'Data (DefiLlama)'!$H$8*100+_xlfn.NORM.S.INV(RAND())*'Data (DefiLlama)'!$K$8*$C$6</f>
        <v>4.5387588400769934</v>
      </c>
      <c r="E1037" s="172">
        <f ca="1">'Data (DefiLlama)'!$H$9*100+_xlfn.NORM.S.INV(RAND())*'Data (DefiLlama)'!$K$9*$C$6</f>
        <v>3.9152240824603322</v>
      </c>
      <c r="F1037" s="172">
        <f ca="1">'Data (DefiLlama)'!$H$10*100+_xlfn.NORM.S.INV(RAND())*'Data (DefiLlama)'!$K$10*$C$6</f>
        <v>2.7699061761017312</v>
      </c>
      <c r="G1037" s="172">
        <f ca="1">'Data (DefiLlama)'!$H$11*100+_xlfn.NORM.S.INV(RAND())*'Data (DefiLlama)'!$K$11*$C$6</f>
        <v>-0.24786849469202324</v>
      </c>
      <c r="H1037" s="172">
        <f ca="1">'Data (DefiLlama)'!$H$12*100+_xlfn.NORM.S.INV(RAND())*'Data (DefiLlama)'!$K$12*$C$6</f>
        <v>5.7053709186905728</v>
      </c>
      <c r="I1037" s="175">
        <f ca="1">'Data (DefiLlama)'!$H$13*100+_xlfn.NORM.S.INV(RAND())*'Data (DefiLlama)'!$K$13*$C$6</f>
        <v>6.1549161849650584</v>
      </c>
      <c r="J1037" s="172">
        <f ca="1">C1037*'Allocation - Base'!$H$6+D1037*'Allocation - Base'!$H$7+E1037*'Allocation - Base'!$H$8+F1037*'Allocation - Base'!$H$9+G1037*'Allocation - Base'!$H$10+H1037*'Allocation - Base'!$H$11+I1037*'Allocation - Base'!$H$12</f>
        <v>4.1629514681901387</v>
      </c>
      <c r="K1037" s="172">
        <f t="shared" ca="1" si="46"/>
        <v>0.53741468963799888</v>
      </c>
      <c r="L1037" s="172">
        <f t="shared" ca="1" si="47"/>
        <v>3.5255367785521403</v>
      </c>
      <c r="M1037" s="172">
        <f t="shared" ca="1" si="48"/>
        <v>4.0629514681901391</v>
      </c>
      <c r="N1037" s="172"/>
    </row>
    <row r="1038" spans="2:14" x14ac:dyDescent="0.25">
      <c r="B1038" s="164">
        <v>1006</v>
      </c>
      <c r="C1038" s="172">
        <f ca="1">'Data (DefiLlama)'!$H$7*100+_xlfn.NORM.S.INV(RAND())*'Data (DefiLlama)'!$K$7*$C$6</f>
        <v>4.1469417555473882</v>
      </c>
      <c r="D1038" s="172">
        <f ca="1">'Data (DefiLlama)'!$H$8*100+_xlfn.NORM.S.INV(RAND())*'Data (DefiLlama)'!$K$8*$C$6</f>
        <v>3.2358734278218346</v>
      </c>
      <c r="E1038" s="172">
        <f ca="1">'Data (DefiLlama)'!$H$9*100+_xlfn.NORM.S.INV(RAND())*'Data (DefiLlama)'!$K$9*$C$6</f>
        <v>4.2908293257104404</v>
      </c>
      <c r="F1038" s="172">
        <f ca="1">'Data (DefiLlama)'!$H$10*100+_xlfn.NORM.S.INV(RAND())*'Data (DefiLlama)'!$K$10*$C$6</f>
        <v>3.3604556850442395</v>
      </c>
      <c r="G1038" s="172">
        <f ca="1">'Data (DefiLlama)'!$H$11*100+_xlfn.NORM.S.INV(RAND())*'Data (DefiLlama)'!$K$11*$C$6</f>
        <v>0.27144602570178705</v>
      </c>
      <c r="H1038" s="172">
        <f ca="1">'Data (DefiLlama)'!$H$12*100+_xlfn.NORM.S.INV(RAND())*'Data (DefiLlama)'!$K$12*$C$6</f>
        <v>3.4452983348675281</v>
      </c>
      <c r="I1038" s="175">
        <f ca="1">'Data (DefiLlama)'!$H$13*100+_xlfn.NORM.S.INV(RAND())*'Data (DefiLlama)'!$K$13*$C$6</f>
        <v>6.6497462077379019</v>
      </c>
      <c r="J1038" s="172">
        <f ca="1">C1038*'Allocation - Base'!$H$6+D1038*'Allocation - Base'!$H$7+E1038*'Allocation - Base'!$H$8+F1038*'Allocation - Base'!$H$9+G1038*'Allocation - Base'!$H$10+H1038*'Allocation - Base'!$H$11+I1038*'Allocation - Base'!$H$12</f>
        <v>3.6561252665625035</v>
      </c>
      <c r="K1038" s="172">
        <f t="shared" ca="1" si="46"/>
        <v>0.19005833489026214</v>
      </c>
      <c r="L1038" s="172">
        <f t="shared" ca="1" si="47"/>
        <v>3.3660669316722411</v>
      </c>
      <c r="M1038" s="172">
        <f t="shared" ca="1" si="48"/>
        <v>3.5561252665625034</v>
      </c>
      <c r="N1038" s="172"/>
    </row>
    <row r="1039" spans="2:14" x14ac:dyDescent="0.25">
      <c r="B1039" s="164">
        <v>1007</v>
      </c>
      <c r="C1039" s="172">
        <f ca="1">'Data (DefiLlama)'!$H$7*100+_xlfn.NORM.S.INV(RAND())*'Data (DefiLlama)'!$K$7*$C$6</f>
        <v>4.466462125244373</v>
      </c>
      <c r="D1039" s="172">
        <f ca="1">'Data (DefiLlama)'!$H$8*100+_xlfn.NORM.S.INV(RAND())*'Data (DefiLlama)'!$K$8*$C$6</f>
        <v>5.3549004265517359</v>
      </c>
      <c r="E1039" s="172">
        <f ca="1">'Data (DefiLlama)'!$H$9*100+_xlfn.NORM.S.INV(RAND())*'Data (DefiLlama)'!$K$9*$C$6</f>
        <v>4.5649745204443679</v>
      </c>
      <c r="F1039" s="172">
        <f ca="1">'Data (DefiLlama)'!$H$10*100+_xlfn.NORM.S.INV(RAND())*'Data (DefiLlama)'!$K$10*$C$6</f>
        <v>4.4853494060252119</v>
      </c>
      <c r="G1039" s="172">
        <f ca="1">'Data (DefiLlama)'!$H$11*100+_xlfn.NORM.S.INV(RAND())*'Data (DefiLlama)'!$K$11*$C$6</f>
        <v>-0.3363140896923863</v>
      </c>
      <c r="H1039" s="172">
        <f ca="1">'Data (DefiLlama)'!$H$12*100+_xlfn.NORM.S.INV(RAND())*'Data (DefiLlama)'!$K$12*$C$6</f>
        <v>3.6049005938603447</v>
      </c>
      <c r="I1039" s="175">
        <f ca="1">'Data (DefiLlama)'!$H$13*100+_xlfn.NORM.S.INV(RAND())*'Data (DefiLlama)'!$K$13*$C$6</f>
        <v>4.0687069933445112</v>
      </c>
      <c r="J1039" s="172">
        <f ca="1">C1039*'Allocation - Base'!$H$6+D1039*'Allocation - Base'!$H$7+E1039*'Allocation - Base'!$H$8+F1039*'Allocation - Base'!$H$9+G1039*'Allocation - Base'!$H$10+H1039*'Allocation - Base'!$H$11+I1039*'Allocation - Base'!$H$12</f>
        <v>4.3438267589167703</v>
      </c>
      <c r="K1039" s="172">
        <f t="shared" ca="1" si="46"/>
        <v>0</v>
      </c>
      <c r="L1039" s="172">
        <f t="shared" ca="1" si="47"/>
        <v>4.2438267589167706</v>
      </c>
      <c r="M1039" s="172">
        <f t="shared" ca="1" si="48"/>
        <v>4.2438267589167706</v>
      </c>
      <c r="N1039" s="172"/>
    </row>
    <row r="1040" spans="2:14" x14ac:dyDescent="0.25">
      <c r="B1040" s="164">
        <v>1008</v>
      </c>
      <c r="C1040" s="172">
        <f ca="1">'Data (DefiLlama)'!$H$7*100+_xlfn.NORM.S.INV(RAND())*'Data (DefiLlama)'!$K$7*$C$6</f>
        <v>4.2163694218852497</v>
      </c>
      <c r="D1040" s="172">
        <f ca="1">'Data (DefiLlama)'!$H$8*100+_xlfn.NORM.S.INV(RAND())*'Data (DefiLlama)'!$K$8*$C$6</f>
        <v>4.3422956358428992</v>
      </c>
      <c r="E1040" s="172">
        <f ca="1">'Data (DefiLlama)'!$H$9*100+_xlfn.NORM.S.INV(RAND())*'Data (DefiLlama)'!$K$9*$C$6</f>
        <v>4.1236732450779421</v>
      </c>
      <c r="F1040" s="172">
        <f ca="1">'Data (DefiLlama)'!$H$10*100+_xlfn.NORM.S.INV(RAND())*'Data (DefiLlama)'!$K$10*$C$6</f>
        <v>2.5660807487292328</v>
      </c>
      <c r="G1040" s="172">
        <f ca="1">'Data (DefiLlama)'!$H$11*100+_xlfn.NORM.S.INV(RAND())*'Data (DefiLlama)'!$K$11*$C$6</f>
        <v>-0.30499627424697556</v>
      </c>
      <c r="H1040" s="172">
        <f ca="1">'Data (DefiLlama)'!$H$12*100+_xlfn.NORM.S.INV(RAND())*'Data (DefiLlama)'!$K$12*$C$6</f>
        <v>5.0592267505202244</v>
      </c>
      <c r="I1040" s="175">
        <f ca="1">'Data (DefiLlama)'!$H$13*100+_xlfn.NORM.S.INV(RAND())*'Data (DefiLlama)'!$K$13*$C$6</f>
        <v>4.4850963176501111</v>
      </c>
      <c r="J1040" s="172">
        <f ca="1">C1040*'Allocation - Base'!$H$6+D1040*'Allocation - Base'!$H$7+E1040*'Allocation - Base'!$H$8+F1040*'Allocation - Base'!$H$9+G1040*'Allocation - Base'!$H$10+H1040*'Allocation - Base'!$H$11+I1040*'Allocation - Base'!$H$12</f>
        <v>4.1250372456614697</v>
      </c>
      <c r="K1040" s="172">
        <f t="shared" ca="1" si="46"/>
        <v>0</v>
      </c>
      <c r="L1040" s="172">
        <f t="shared" ca="1" si="47"/>
        <v>4.02503724566147</v>
      </c>
      <c r="M1040" s="172">
        <f t="shared" ca="1" si="48"/>
        <v>4.02503724566147</v>
      </c>
      <c r="N1040" s="172"/>
    </row>
    <row r="1041" spans="2:14" x14ac:dyDescent="0.25">
      <c r="B1041" s="164">
        <v>1009</v>
      </c>
      <c r="C1041" s="172">
        <f ca="1">'Data (DefiLlama)'!$H$7*100+_xlfn.NORM.S.INV(RAND())*'Data (DefiLlama)'!$K$7*$C$6</f>
        <v>4.0544747292995407</v>
      </c>
      <c r="D1041" s="172">
        <f ca="1">'Data (DefiLlama)'!$H$8*100+_xlfn.NORM.S.INV(RAND())*'Data (DefiLlama)'!$K$8*$C$6</f>
        <v>3.9492920074905626</v>
      </c>
      <c r="E1041" s="172">
        <f ca="1">'Data (DefiLlama)'!$H$9*100+_xlfn.NORM.S.INV(RAND())*'Data (DefiLlama)'!$K$9*$C$6</f>
        <v>4.838413356725197</v>
      </c>
      <c r="F1041" s="172">
        <f ca="1">'Data (DefiLlama)'!$H$10*100+_xlfn.NORM.S.INV(RAND())*'Data (DefiLlama)'!$K$10*$C$6</f>
        <v>2.9375787561967819</v>
      </c>
      <c r="G1041" s="172">
        <f ca="1">'Data (DefiLlama)'!$H$11*100+_xlfn.NORM.S.INV(RAND())*'Data (DefiLlama)'!$K$11*$C$6</f>
        <v>-1.2309052373892491E-2</v>
      </c>
      <c r="H1041" s="172">
        <f ca="1">'Data (DefiLlama)'!$H$12*100+_xlfn.NORM.S.INV(RAND())*'Data (DefiLlama)'!$K$12*$C$6</f>
        <v>5.4489446645081161</v>
      </c>
      <c r="I1041" s="175">
        <f ca="1">'Data (DefiLlama)'!$H$13*100+_xlfn.NORM.S.INV(RAND())*'Data (DefiLlama)'!$K$13*$C$6</f>
        <v>6.2722867617010705</v>
      </c>
      <c r="J1041" s="172">
        <f ca="1">C1041*'Allocation - Base'!$H$6+D1041*'Allocation - Base'!$H$7+E1041*'Allocation - Base'!$H$8+F1041*'Allocation - Base'!$H$9+G1041*'Allocation - Base'!$H$10+H1041*'Allocation - Base'!$H$11+I1041*'Allocation - Base'!$H$12</f>
        <v>4.2299950069013255</v>
      </c>
      <c r="K1041" s="172">
        <f t="shared" ca="1" si="46"/>
        <v>0.43656992264020195</v>
      </c>
      <c r="L1041" s="172">
        <f t="shared" ca="1" si="47"/>
        <v>3.6934250842611238</v>
      </c>
      <c r="M1041" s="172">
        <f t="shared" ca="1" si="48"/>
        <v>4.1299950069013258</v>
      </c>
      <c r="N1041" s="172"/>
    </row>
    <row r="1042" spans="2:14" x14ac:dyDescent="0.25">
      <c r="B1042" s="164">
        <v>1010</v>
      </c>
      <c r="C1042" s="172">
        <f ca="1">'Data (DefiLlama)'!$H$7*100+_xlfn.NORM.S.INV(RAND())*'Data (DefiLlama)'!$K$7*$C$6</f>
        <v>4.2989708838653664</v>
      </c>
      <c r="D1042" s="172">
        <f ca="1">'Data (DefiLlama)'!$H$8*100+_xlfn.NORM.S.INV(RAND())*'Data (DefiLlama)'!$K$8*$C$6</f>
        <v>4.7527500332632382</v>
      </c>
      <c r="E1042" s="172">
        <f ca="1">'Data (DefiLlama)'!$H$9*100+_xlfn.NORM.S.INV(RAND())*'Data (DefiLlama)'!$K$9*$C$6</f>
        <v>4.4561382362314408</v>
      </c>
      <c r="F1042" s="172">
        <f ca="1">'Data (DefiLlama)'!$H$10*100+_xlfn.NORM.S.INV(RAND())*'Data (DefiLlama)'!$K$10*$C$6</f>
        <v>2.8636592783271255</v>
      </c>
      <c r="G1042" s="172">
        <f ca="1">'Data (DefiLlama)'!$H$11*100+_xlfn.NORM.S.INV(RAND())*'Data (DefiLlama)'!$K$11*$C$6</f>
        <v>-0.274305354327605</v>
      </c>
      <c r="H1042" s="172">
        <f ca="1">'Data (DefiLlama)'!$H$12*100+_xlfn.NORM.S.INV(RAND())*'Data (DefiLlama)'!$K$12*$C$6</f>
        <v>5.4489379204071291</v>
      </c>
      <c r="I1042" s="175">
        <f ca="1">'Data (DefiLlama)'!$H$13*100+_xlfn.NORM.S.INV(RAND())*'Data (DefiLlama)'!$K$13*$C$6</f>
        <v>6.4579829176036254</v>
      </c>
      <c r="J1042" s="172">
        <f ca="1">C1042*'Allocation - Base'!$H$6+D1042*'Allocation - Base'!$H$7+E1042*'Allocation - Base'!$H$8+F1042*'Allocation - Base'!$H$9+G1042*'Allocation - Base'!$H$10+H1042*'Allocation - Base'!$H$11+I1042*'Allocation - Base'!$H$12</f>
        <v>4.395538752877969</v>
      </c>
      <c r="K1042" s="172">
        <f t="shared" ca="1" si="46"/>
        <v>0</v>
      </c>
      <c r="L1042" s="172">
        <f t="shared" ca="1" si="47"/>
        <v>4.2955387528779694</v>
      </c>
      <c r="M1042" s="172">
        <f t="shared" ca="1" si="48"/>
        <v>4.2955387528779694</v>
      </c>
      <c r="N1042" s="172"/>
    </row>
    <row r="1043" spans="2:14" x14ac:dyDescent="0.25">
      <c r="B1043" s="164">
        <v>1011</v>
      </c>
      <c r="C1043" s="172">
        <f ca="1">'Data (DefiLlama)'!$H$7*100+_xlfn.NORM.S.INV(RAND())*'Data (DefiLlama)'!$K$7*$C$6</f>
        <v>4.129533037080229</v>
      </c>
      <c r="D1043" s="172">
        <f ca="1">'Data (DefiLlama)'!$H$8*100+_xlfn.NORM.S.INV(RAND())*'Data (DefiLlama)'!$K$8*$C$6</f>
        <v>3.1209858250036371</v>
      </c>
      <c r="E1043" s="172">
        <f ca="1">'Data (DefiLlama)'!$H$9*100+_xlfn.NORM.S.INV(RAND())*'Data (DefiLlama)'!$K$9*$C$6</f>
        <v>4.1396182953897602</v>
      </c>
      <c r="F1043" s="172">
        <f ca="1">'Data (DefiLlama)'!$H$10*100+_xlfn.NORM.S.INV(RAND())*'Data (DefiLlama)'!$K$10*$C$6</f>
        <v>3.4623499495201986</v>
      </c>
      <c r="G1043" s="172">
        <f ca="1">'Data (DefiLlama)'!$H$11*100+_xlfn.NORM.S.INV(RAND())*'Data (DefiLlama)'!$K$11*$C$6</f>
        <v>2.8477669853160584E-2</v>
      </c>
      <c r="H1043" s="172">
        <f ca="1">'Data (DefiLlama)'!$H$12*100+_xlfn.NORM.S.INV(RAND())*'Data (DefiLlama)'!$K$12*$C$6</f>
        <v>4.6449164377505587</v>
      </c>
      <c r="I1043" s="175">
        <f ca="1">'Data (DefiLlama)'!$H$13*100+_xlfn.NORM.S.INV(RAND())*'Data (DefiLlama)'!$K$13*$C$6</f>
        <v>6.0668144261066992</v>
      </c>
      <c r="J1043" s="172">
        <f ca="1">C1043*'Allocation - Base'!$H$6+D1043*'Allocation - Base'!$H$7+E1043*'Allocation - Base'!$H$8+F1043*'Allocation - Base'!$H$9+G1043*'Allocation - Base'!$H$10+H1043*'Allocation - Base'!$H$11+I1043*'Allocation - Base'!$H$12</f>
        <v>3.75217229037766</v>
      </c>
      <c r="K1043" s="172">
        <f t="shared" ca="1" si="46"/>
        <v>0</v>
      </c>
      <c r="L1043" s="172">
        <f t="shared" ca="1" si="47"/>
        <v>3.6521722903776599</v>
      </c>
      <c r="M1043" s="172">
        <f t="shared" ca="1" si="48"/>
        <v>3.6521722903776599</v>
      </c>
      <c r="N1043" s="172"/>
    </row>
    <row r="1044" spans="2:14" x14ac:dyDescent="0.25">
      <c r="B1044" s="164">
        <v>1012</v>
      </c>
      <c r="C1044" s="172">
        <f ca="1">'Data (DefiLlama)'!$H$7*100+_xlfn.NORM.S.INV(RAND())*'Data (DefiLlama)'!$K$7*$C$6</f>
        <v>4.5605827916355466</v>
      </c>
      <c r="D1044" s="172">
        <f ca="1">'Data (DefiLlama)'!$H$8*100+_xlfn.NORM.S.INV(RAND())*'Data (DefiLlama)'!$K$8*$C$6</f>
        <v>3.9137541961488393</v>
      </c>
      <c r="E1044" s="172">
        <f ca="1">'Data (DefiLlama)'!$H$9*100+_xlfn.NORM.S.INV(RAND())*'Data (DefiLlama)'!$K$9*$C$6</f>
        <v>4.1971971798494616</v>
      </c>
      <c r="F1044" s="172">
        <f ca="1">'Data (DefiLlama)'!$H$10*100+_xlfn.NORM.S.INV(RAND())*'Data (DefiLlama)'!$K$10*$C$6</f>
        <v>3.3392441218070132</v>
      </c>
      <c r="G1044" s="172">
        <f ca="1">'Data (DefiLlama)'!$H$11*100+_xlfn.NORM.S.INV(RAND())*'Data (DefiLlama)'!$K$11*$C$6</f>
        <v>1.5863778237060137E-2</v>
      </c>
      <c r="H1044" s="172">
        <f ca="1">'Data (DefiLlama)'!$H$12*100+_xlfn.NORM.S.INV(RAND())*'Data (DefiLlama)'!$K$12*$C$6</f>
        <v>4.8702345352088541</v>
      </c>
      <c r="I1044" s="175">
        <f ca="1">'Data (DefiLlama)'!$H$13*100+_xlfn.NORM.S.INV(RAND())*'Data (DefiLlama)'!$K$13*$C$6</f>
        <v>5.0798841477256307</v>
      </c>
      <c r="J1044" s="172">
        <f ca="1">C1044*'Allocation - Base'!$H$6+D1044*'Allocation - Base'!$H$7+E1044*'Allocation - Base'!$H$8+F1044*'Allocation - Base'!$H$9+G1044*'Allocation - Base'!$H$10+H1044*'Allocation - Base'!$H$11+I1044*'Allocation - Base'!$H$12</f>
        <v>4.1272410506834207</v>
      </c>
      <c r="K1044" s="172">
        <f t="shared" ca="1" si="46"/>
        <v>0</v>
      </c>
      <c r="L1044" s="172">
        <f t="shared" ca="1" si="47"/>
        <v>4.0272410506834211</v>
      </c>
      <c r="M1044" s="172">
        <f t="shared" ca="1" si="48"/>
        <v>4.0272410506834211</v>
      </c>
      <c r="N1044" s="172"/>
    </row>
    <row r="1045" spans="2:14" x14ac:dyDescent="0.25">
      <c r="B1045" s="164">
        <v>1013</v>
      </c>
      <c r="C1045" s="172">
        <f ca="1">'Data (DefiLlama)'!$H$7*100+_xlfn.NORM.S.INV(RAND())*'Data (DefiLlama)'!$K$7*$C$6</f>
        <v>4.2704200546161797</v>
      </c>
      <c r="D1045" s="172">
        <f ca="1">'Data (DefiLlama)'!$H$8*100+_xlfn.NORM.S.INV(RAND())*'Data (DefiLlama)'!$K$8*$C$6</f>
        <v>5.0366049041103942</v>
      </c>
      <c r="E1045" s="172">
        <f ca="1">'Data (DefiLlama)'!$H$9*100+_xlfn.NORM.S.INV(RAND())*'Data (DefiLlama)'!$K$9*$C$6</f>
        <v>5.1637435177391362</v>
      </c>
      <c r="F1045" s="172">
        <f ca="1">'Data (DefiLlama)'!$H$10*100+_xlfn.NORM.S.INV(RAND())*'Data (DefiLlama)'!$K$10*$C$6</f>
        <v>4.0841656986589046</v>
      </c>
      <c r="G1045" s="172">
        <f ca="1">'Data (DefiLlama)'!$H$11*100+_xlfn.NORM.S.INV(RAND())*'Data (DefiLlama)'!$K$11*$C$6</f>
        <v>-0.30146502123758767</v>
      </c>
      <c r="H1045" s="172">
        <f ca="1">'Data (DefiLlama)'!$H$12*100+_xlfn.NORM.S.INV(RAND())*'Data (DefiLlama)'!$K$12*$C$6</f>
        <v>4.5747339031686254</v>
      </c>
      <c r="I1045" s="175">
        <f ca="1">'Data (DefiLlama)'!$H$13*100+_xlfn.NORM.S.INV(RAND())*'Data (DefiLlama)'!$K$13*$C$6</f>
        <v>5.6574097371376988</v>
      </c>
      <c r="J1045" s="172">
        <f ca="1">C1045*'Allocation - Base'!$H$6+D1045*'Allocation - Base'!$H$7+E1045*'Allocation - Base'!$H$8+F1045*'Allocation - Base'!$H$9+G1045*'Allocation - Base'!$H$10+H1045*'Allocation - Base'!$H$11+I1045*'Allocation - Base'!$H$12</f>
        <v>4.5023499562606508</v>
      </c>
      <c r="K1045" s="172">
        <f t="shared" ca="1" si="46"/>
        <v>0</v>
      </c>
      <c r="L1045" s="172">
        <f t="shared" ca="1" si="47"/>
        <v>4.4023499562606512</v>
      </c>
      <c r="M1045" s="172">
        <f t="shared" ca="1" si="48"/>
        <v>4.4023499562606512</v>
      </c>
      <c r="N1045" s="172"/>
    </row>
    <row r="1046" spans="2:14" x14ac:dyDescent="0.25">
      <c r="B1046" s="164">
        <v>1014</v>
      </c>
      <c r="C1046" s="172">
        <f ca="1">'Data (DefiLlama)'!$H$7*100+_xlfn.NORM.S.INV(RAND())*'Data (DefiLlama)'!$K$7*$C$6</f>
        <v>4.5026682453420301</v>
      </c>
      <c r="D1046" s="172">
        <f ca="1">'Data (DefiLlama)'!$H$8*100+_xlfn.NORM.S.INV(RAND())*'Data (DefiLlama)'!$K$8*$C$6</f>
        <v>4.8678657259163174</v>
      </c>
      <c r="E1046" s="172">
        <f ca="1">'Data (DefiLlama)'!$H$9*100+_xlfn.NORM.S.INV(RAND())*'Data (DefiLlama)'!$K$9*$C$6</f>
        <v>4.8451389881686522</v>
      </c>
      <c r="F1046" s="172">
        <f ca="1">'Data (DefiLlama)'!$H$10*100+_xlfn.NORM.S.INV(RAND())*'Data (DefiLlama)'!$K$10*$C$6</f>
        <v>3.651665830478537</v>
      </c>
      <c r="G1046" s="172">
        <f ca="1">'Data (DefiLlama)'!$H$11*100+_xlfn.NORM.S.INV(RAND())*'Data (DefiLlama)'!$K$11*$C$6</f>
        <v>-0.75891233566627014</v>
      </c>
      <c r="H1046" s="172">
        <f ca="1">'Data (DefiLlama)'!$H$12*100+_xlfn.NORM.S.INV(RAND())*'Data (DefiLlama)'!$K$12*$C$6</f>
        <v>3.7975813316551239</v>
      </c>
      <c r="I1046" s="175">
        <f ca="1">'Data (DefiLlama)'!$H$13*100+_xlfn.NORM.S.INV(RAND())*'Data (DefiLlama)'!$K$13*$C$6</f>
        <v>4.0388191461360403</v>
      </c>
      <c r="J1046" s="172">
        <f ca="1">C1046*'Allocation - Base'!$H$6+D1046*'Allocation - Base'!$H$7+E1046*'Allocation - Base'!$H$8+F1046*'Allocation - Base'!$H$9+G1046*'Allocation - Base'!$H$10+H1046*'Allocation - Base'!$H$11+I1046*'Allocation - Base'!$H$12</f>
        <v>4.3107432350888066</v>
      </c>
      <c r="K1046" s="172">
        <f t="shared" ca="1" si="46"/>
        <v>0</v>
      </c>
      <c r="L1046" s="172">
        <f t="shared" ca="1" si="47"/>
        <v>4.210743235088807</v>
      </c>
      <c r="M1046" s="172">
        <f t="shared" ca="1" si="48"/>
        <v>4.210743235088807</v>
      </c>
      <c r="N1046" s="172"/>
    </row>
    <row r="1047" spans="2:14" x14ac:dyDescent="0.25">
      <c r="B1047" s="164">
        <v>1015</v>
      </c>
      <c r="C1047" s="172">
        <f ca="1">'Data (DefiLlama)'!$H$7*100+_xlfn.NORM.S.INV(RAND())*'Data (DefiLlama)'!$K$7*$C$6</f>
        <v>4.2059510052696298</v>
      </c>
      <c r="D1047" s="172">
        <f ca="1">'Data (DefiLlama)'!$H$8*100+_xlfn.NORM.S.INV(RAND())*'Data (DefiLlama)'!$K$8*$C$6</f>
        <v>6.3439151877525042</v>
      </c>
      <c r="E1047" s="172">
        <f ca="1">'Data (DefiLlama)'!$H$9*100+_xlfn.NORM.S.INV(RAND())*'Data (DefiLlama)'!$K$9*$C$6</f>
        <v>4.7768259301347102</v>
      </c>
      <c r="F1047" s="172">
        <f ca="1">'Data (DefiLlama)'!$H$10*100+_xlfn.NORM.S.INV(RAND())*'Data (DefiLlama)'!$K$10*$C$6</f>
        <v>2.2625669147045797</v>
      </c>
      <c r="G1047" s="172">
        <f ca="1">'Data (DefiLlama)'!$H$11*100+_xlfn.NORM.S.INV(RAND())*'Data (DefiLlama)'!$K$11*$C$6</f>
        <v>-0.12772849430828909</v>
      </c>
      <c r="H1047" s="172">
        <f ca="1">'Data (DefiLlama)'!$H$12*100+_xlfn.NORM.S.INV(RAND())*'Data (DefiLlama)'!$K$12*$C$6</f>
        <v>4.8357498370381773</v>
      </c>
      <c r="I1047" s="175">
        <f ca="1">'Data (DefiLlama)'!$H$13*100+_xlfn.NORM.S.INV(RAND())*'Data (DefiLlama)'!$K$13*$C$6</f>
        <v>6.3420225430458368</v>
      </c>
      <c r="J1047" s="172">
        <f ca="1">C1047*'Allocation - Base'!$H$6+D1047*'Allocation - Base'!$H$7+E1047*'Allocation - Base'!$H$8+F1047*'Allocation - Base'!$H$9+G1047*'Allocation - Base'!$H$10+H1047*'Allocation - Base'!$H$11+I1047*'Allocation - Base'!$H$12</f>
        <v>4.7609466318930043</v>
      </c>
      <c r="K1047" s="172">
        <f t="shared" ca="1" si="46"/>
        <v>0</v>
      </c>
      <c r="L1047" s="172">
        <f t="shared" ca="1" si="47"/>
        <v>4.6609466318930046</v>
      </c>
      <c r="M1047" s="172">
        <f t="shared" ca="1" si="48"/>
        <v>4.6609466318930046</v>
      </c>
      <c r="N1047" s="172"/>
    </row>
    <row r="1048" spans="2:14" x14ac:dyDescent="0.25">
      <c r="B1048" s="164">
        <v>1016</v>
      </c>
      <c r="C1048" s="172">
        <f ca="1">'Data (DefiLlama)'!$H$7*100+_xlfn.NORM.S.INV(RAND())*'Data (DefiLlama)'!$K$7*$C$6</f>
        <v>4.3598502314436649</v>
      </c>
      <c r="D1048" s="172">
        <f ca="1">'Data (DefiLlama)'!$H$8*100+_xlfn.NORM.S.INV(RAND())*'Data (DefiLlama)'!$K$8*$C$6</f>
        <v>5.1491691906179975</v>
      </c>
      <c r="E1048" s="172">
        <f ca="1">'Data (DefiLlama)'!$H$9*100+_xlfn.NORM.S.INV(RAND())*'Data (DefiLlama)'!$K$9*$C$6</f>
        <v>4.2215078003671032</v>
      </c>
      <c r="F1048" s="172">
        <f ca="1">'Data (DefiLlama)'!$H$10*100+_xlfn.NORM.S.INV(RAND())*'Data (DefiLlama)'!$K$10*$C$6</f>
        <v>3.8937586661135688</v>
      </c>
      <c r="G1048" s="172">
        <f ca="1">'Data (DefiLlama)'!$H$11*100+_xlfn.NORM.S.INV(RAND())*'Data (DefiLlama)'!$K$11*$C$6</f>
        <v>3.7336197687560177E-2</v>
      </c>
      <c r="H1048" s="172">
        <f ca="1">'Data (DefiLlama)'!$H$12*100+_xlfn.NORM.S.INV(RAND())*'Data (DefiLlama)'!$K$12*$C$6</f>
        <v>4.933971368702605</v>
      </c>
      <c r="I1048" s="175">
        <f ca="1">'Data (DefiLlama)'!$H$13*100+_xlfn.NORM.S.INV(RAND())*'Data (DefiLlama)'!$K$13*$C$6</f>
        <v>6.2100327333413858</v>
      </c>
      <c r="J1048" s="172">
        <f ca="1">C1048*'Allocation - Base'!$H$6+D1048*'Allocation - Base'!$H$7+E1048*'Allocation - Base'!$H$8+F1048*'Allocation - Base'!$H$9+G1048*'Allocation - Base'!$H$10+H1048*'Allocation - Base'!$H$11+I1048*'Allocation - Base'!$H$12</f>
        <v>4.3925868323691439</v>
      </c>
      <c r="K1048" s="172">
        <f t="shared" ca="1" si="46"/>
        <v>0</v>
      </c>
      <c r="L1048" s="172">
        <f t="shared" ca="1" si="47"/>
        <v>4.2925868323691443</v>
      </c>
      <c r="M1048" s="172">
        <f t="shared" ca="1" si="48"/>
        <v>4.2925868323691443</v>
      </c>
      <c r="N1048" s="172"/>
    </row>
    <row r="1049" spans="2:14" x14ac:dyDescent="0.25">
      <c r="B1049" s="164">
        <v>1017</v>
      </c>
      <c r="C1049" s="172">
        <f ca="1">'Data (DefiLlama)'!$H$7*100+_xlfn.NORM.S.INV(RAND())*'Data (DefiLlama)'!$K$7*$C$6</f>
        <v>4.225493622201741</v>
      </c>
      <c r="D1049" s="172">
        <f ca="1">'Data (DefiLlama)'!$H$8*100+_xlfn.NORM.S.INV(RAND())*'Data (DefiLlama)'!$K$8*$C$6</f>
        <v>5.5902314898223873</v>
      </c>
      <c r="E1049" s="172">
        <f ca="1">'Data (DefiLlama)'!$H$9*100+_xlfn.NORM.S.INV(RAND())*'Data (DefiLlama)'!$K$9*$C$6</f>
        <v>4.6908836298820562</v>
      </c>
      <c r="F1049" s="172">
        <f ca="1">'Data (DefiLlama)'!$H$10*100+_xlfn.NORM.S.INV(RAND())*'Data (DefiLlama)'!$K$10*$C$6</f>
        <v>3.6160751766573118</v>
      </c>
      <c r="G1049" s="172">
        <f ca="1">'Data (DefiLlama)'!$H$11*100+_xlfn.NORM.S.INV(RAND())*'Data (DefiLlama)'!$K$11*$C$6</f>
        <v>0.12138908641954195</v>
      </c>
      <c r="H1049" s="172">
        <f ca="1">'Data (DefiLlama)'!$H$12*100+_xlfn.NORM.S.INV(RAND())*'Data (DefiLlama)'!$K$12*$C$6</f>
        <v>2.8489743665806602</v>
      </c>
      <c r="I1049" s="175">
        <f ca="1">'Data (DefiLlama)'!$H$13*100+_xlfn.NORM.S.INV(RAND())*'Data (DefiLlama)'!$K$13*$C$6</f>
        <v>4.2212011837087493</v>
      </c>
      <c r="J1049" s="172">
        <f ca="1">C1049*'Allocation - Base'!$H$6+D1049*'Allocation - Base'!$H$7+E1049*'Allocation - Base'!$H$8+F1049*'Allocation - Base'!$H$9+G1049*'Allocation - Base'!$H$10+H1049*'Allocation - Base'!$H$11+I1049*'Allocation - Base'!$H$12</f>
        <v>4.2713424758947092</v>
      </c>
      <c r="K1049" s="172">
        <f t="shared" ca="1" si="46"/>
        <v>0</v>
      </c>
      <c r="L1049" s="172">
        <f t="shared" ca="1" si="47"/>
        <v>4.1713424758947095</v>
      </c>
      <c r="M1049" s="172">
        <f t="shared" ca="1" si="48"/>
        <v>4.1713424758947095</v>
      </c>
      <c r="N1049" s="172"/>
    </row>
    <row r="1050" spans="2:14" x14ac:dyDescent="0.25">
      <c r="B1050" s="164">
        <v>1018</v>
      </c>
      <c r="C1050" s="172">
        <f ca="1">'Data (DefiLlama)'!$H$7*100+_xlfn.NORM.S.INV(RAND())*'Data (DefiLlama)'!$K$7*$C$6</f>
        <v>4.3927478020149664</v>
      </c>
      <c r="D1050" s="172">
        <f ca="1">'Data (DefiLlama)'!$H$8*100+_xlfn.NORM.S.INV(RAND())*'Data (DefiLlama)'!$K$8*$C$6</f>
        <v>5.5782186380605694</v>
      </c>
      <c r="E1050" s="172">
        <f ca="1">'Data (DefiLlama)'!$H$9*100+_xlfn.NORM.S.INV(RAND())*'Data (DefiLlama)'!$K$9*$C$6</f>
        <v>5.0813370355708392</v>
      </c>
      <c r="F1050" s="172">
        <f ca="1">'Data (DefiLlama)'!$H$10*100+_xlfn.NORM.S.INV(RAND())*'Data (DefiLlama)'!$K$10*$C$6</f>
        <v>3.6079245408231726</v>
      </c>
      <c r="G1050" s="172">
        <f ca="1">'Data (DefiLlama)'!$H$11*100+_xlfn.NORM.S.INV(RAND())*'Data (DefiLlama)'!$K$11*$C$6</f>
        <v>-9.3833121468422723E-2</v>
      </c>
      <c r="H1050" s="172">
        <f ca="1">'Data (DefiLlama)'!$H$12*100+_xlfn.NORM.S.INV(RAND())*'Data (DefiLlama)'!$K$12*$C$6</f>
        <v>4.6646640261434804</v>
      </c>
      <c r="I1050" s="175">
        <f ca="1">'Data (DefiLlama)'!$H$13*100+_xlfn.NORM.S.INV(RAND())*'Data (DefiLlama)'!$K$13*$C$6</f>
        <v>5.0738263540062887</v>
      </c>
      <c r="J1050" s="172">
        <f ca="1">C1050*'Allocation - Base'!$H$6+D1050*'Allocation - Base'!$H$7+E1050*'Allocation - Base'!$H$8+F1050*'Allocation - Base'!$H$9+G1050*'Allocation - Base'!$H$10+H1050*'Allocation - Base'!$H$11+I1050*'Allocation - Base'!$H$12</f>
        <v>4.6777212068604426</v>
      </c>
      <c r="K1050" s="172">
        <f t="shared" ca="1" si="46"/>
        <v>0</v>
      </c>
      <c r="L1050" s="172">
        <f t="shared" ca="1" si="47"/>
        <v>4.5777212068604429</v>
      </c>
      <c r="M1050" s="172">
        <f t="shared" ca="1" si="48"/>
        <v>4.5777212068604429</v>
      </c>
      <c r="N1050" s="172"/>
    </row>
    <row r="1051" spans="2:14" x14ac:dyDescent="0.25">
      <c r="B1051" s="164">
        <v>1019</v>
      </c>
      <c r="C1051" s="172">
        <f ca="1">'Data (DefiLlama)'!$H$7*100+_xlfn.NORM.S.INV(RAND())*'Data (DefiLlama)'!$K$7*$C$6</f>
        <v>4.404831157483529</v>
      </c>
      <c r="D1051" s="172">
        <f ca="1">'Data (DefiLlama)'!$H$8*100+_xlfn.NORM.S.INV(RAND())*'Data (DefiLlama)'!$K$8*$C$6</f>
        <v>3.82235547222359</v>
      </c>
      <c r="E1051" s="172">
        <f ca="1">'Data (DefiLlama)'!$H$9*100+_xlfn.NORM.S.INV(RAND())*'Data (DefiLlama)'!$K$9*$C$6</f>
        <v>3.307036427660484</v>
      </c>
      <c r="F1051" s="172">
        <f ca="1">'Data (DefiLlama)'!$H$10*100+_xlfn.NORM.S.INV(RAND())*'Data (DefiLlama)'!$K$10*$C$6</f>
        <v>4.1167529986605018</v>
      </c>
      <c r="G1051" s="172">
        <f ca="1">'Data (DefiLlama)'!$H$11*100+_xlfn.NORM.S.INV(RAND())*'Data (DefiLlama)'!$K$11*$C$6</f>
        <v>-0.36333173228039461</v>
      </c>
      <c r="H1051" s="172">
        <f ca="1">'Data (DefiLlama)'!$H$12*100+_xlfn.NORM.S.INV(RAND())*'Data (DefiLlama)'!$K$12*$C$6</f>
        <v>4.3115955259121126</v>
      </c>
      <c r="I1051" s="175">
        <f ca="1">'Data (DefiLlama)'!$H$13*100+_xlfn.NORM.S.INV(RAND())*'Data (DefiLlama)'!$K$13*$C$6</f>
        <v>5.9355547317700665</v>
      </c>
      <c r="J1051" s="172">
        <f ca="1">C1051*'Allocation - Base'!$H$6+D1051*'Allocation - Base'!$H$7+E1051*'Allocation - Base'!$H$8+F1051*'Allocation - Base'!$H$9+G1051*'Allocation - Base'!$H$10+H1051*'Allocation - Base'!$H$11+I1051*'Allocation - Base'!$H$12</f>
        <v>3.7323700644888742</v>
      </c>
      <c r="K1051" s="172">
        <f t="shared" ca="1" si="46"/>
        <v>0</v>
      </c>
      <c r="L1051" s="172">
        <f t="shared" ca="1" si="47"/>
        <v>3.6323700644888741</v>
      </c>
      <c r="M1051" s="172">
        <f t="shared" ca="1" si="48"/>
        <v>3.6323700644888741</v>
      </c>
      <c r="N1051" s="172"/>
    </row>
    <row r="1052" spans="2:14" x14ac:dyDescent="0.25">
      <c r="B1052" s="164">
        <v>1020</v>
      </c>
      <c r="C1052" s="172">
        <f ca="1">'Data (DefiLlama)'!$H$7*100+_xlfn.NORM.S.INV(RAND())*'Data (DefiLlama)'!$K$7*$C$6</f>
        <v>4.2354934885722697</v>
      </c>
      <c r="D1052" s="172">
        <f ca="1">'Data (DefiLlama)'!$H$8*100+_xlfn.NORM.S.INV(RAND())*'Data (DefiLlama)'!$K$8*$C$6</f>
        <v>5.7746713248845207</v>
      </c>
      <c r="E1052" s="172">
        <f ca="1">'Data (DefiLlama)'!$H$9*100+_xlfn.NORM.S.INV(RAND())*'Data (DefiLlama)'!$K$9*$C$6</f>
        <v>3.2120781222641472</v>
      </c>
      <c r="F1052" s="172">
        <f ca="1">'Data (DefiLlama)'!$H$10*100+_xlfn.NORM.S.INV(RAND())*'Data (DefiLlama)'!$K$10*$C$6</f>
        <v>3.5444690145677478</v>
      </c>
      <c r="G1052" s="172">
        <f ca="1">'Data (DefiLlama)'!$H$11*100+_xlfn.NORM.S.INV(RAND())*'Data (DefiLlama)'!$K$11*$C$6</f>
        <v>2.9034077034990356E-2</v>
      </c>
      <c r="H1052" s="172">
        <f ca="1">'Data (DefiLlama)'!$H$12*100+_xlfn.NORM.S.INV(RAND())*'Data (DefiLlama)'!$K$12*$C$6</f>
        <v>5.004856444088384</v>
      </c>
      <c r="I1052" s="175">
        <f ca="1">'Data (DefiLlama)'!$H$13*100+_xlfn.NORM.S.INV(RAND())*'Data (DefiLlama)'!$K$13*$C$6</f>
        <v>4.9389014024296491</v>
      </c>
      <c r="J1052" s="172">
        <f ca="1">C1052*'Allocation - Base'!$H$6+D1052*'Allocation - Base'!$H$7+E1052*'Allocation - Base'!$H$8+F1052*'Allocation - Base'!$H$9+G1052*'Allocation - Base'!$H$10+H1052*'Allocation - Base'!$H$11+I1052*'Allocation - Base'!$H$12</f>
        <v>4.2695155788238548</v>
      </c>
      <c r="K1052" s="172">
        <f t="shared" ca="1" si="46"/>
        <v>0</v>
      </c>
      <c r="L1052" s="172">
        <f t="shared" ca="1" si="47"/>
        <v>4.1695155788238552</v>
      </c>
      <c r="M1052" s="172">
        <f t="shared" ca="1" si="48"/>
        <v>4.1695155788238552</v>
      </c>
      <c r="N1052" s="172"/>
    </row>
    <row r="1053" spans="2:14" x14ac:dyDescent="0.25">
      <c r="B1053" s="164">
        <v>1021</v>
      </c>
      <c r="C1053" s="172">
        <f ca="1">'Data (DefiLlama)'!$H$7*100+_xlfn.NORM.S.INV(RAND())*'Data (DefiLlama)'!$K$7*$C$6</f>
        <v>4.2250895484757871</v>
      </c>
      <c r="D1053" s="172">
        <f ca="1">'Data (DefiLlama)'!$H$8*100+_xlfn.NORM.S.INV(RAND())*'Data (DefiLlama)'!$K$8*$C$6</f>
        <v>4.9165750492725167</v>
      </c>
      <c r="E1053" s="172">
        <f ca="1">'Data (DefiLlama)'!$H$9*100+_xlfn.NORM.S.INV(RAND())*'Data (DefiLlama)'!$K$9*$C$6</f>
        <v>4.140362754881612</v>
      </c>
      <c r="F1053" s="172">
        <f ca="1">'Data (DefiLlama)'!$H$10*100+_xlfn.NORM.S.INV(RAND())*'Data (DefiLlama)'!$K$10*$C$6</f>
        <v>3.6751259325194945</v>
      </c>
      <c r="G1053" s="172">
        <f ca="1">'Data (DefiLlama)'!$H$11*100+_xlfn.NORM.S.INV(RAND())*'Data (DefiLlama)'!$K$11*$C$6</f>
        <v>0.39336344381177335</v>
      </c>
      <c r="H1053" s="172">
        <f ca="1">'Data (DefiLlama)'!$H$12*100+_xlfn.NORM.S.INV(RAND())*'Data (DefiLlama)'!$K$12*$C$6</f>
        <v>3.5329194357934783</v>
      </c>
      <c r="I1053" s="175">
        <f ca="1">'Data (DefiLlama)'!$H$13*100+_xlfn.NORM.S.INV(RAND())*'Data (DefiLlama)'!$K$13*$C$6</f>
        <v>4.067067767852544</v>
      </c>
      <c r="J1053" s="172">
        <f ca="1">C1053*'Allocation - Base'!$H$6+D1053*'Allocation - Base'!$H$7+E1053*'Allocation - Base'!$H$8+F1053*'Allocation - Base'!$H$9+G1053*'Allocation - Base'!$H$10+H1053*'Allocation - Base'!$H$11+I1053*'Allocation - Base'!$H$12</f>
        <v>4.0813674031408782</v>
      </c>
      <c r="K1053" s="172">
        <f t="shared" ca="1" si="46"/>
        <v>0</v>
      </c>
      <c r="L1053" s="172">
        <f t="shared" ca="1" si="47"/>
        <v>3.9813674031408781</v>
      </c>
      <c r="M1053" s="172">
        <f t="shared" ca="1" si="48"/>
        <v>3.9813674031408781</v>
      </c>
      <c r="N1053" s="172"/>
    </row>
    <row r="1054" spans="2:14" x14ac:dyDescent="0.25">
      <c r="B1054" s="164">
        <v>1022</v>
      </c>
      <c r="C1054" s="172">
        <f ca="1">'Data (DefiLlama)'!$H$7*100+_xlfn.NORM.S.INV(RAND())*'Data (DefiLlama)'!$K$7*$C$6</f>
        <v>3.8757961154195502</v>
      </c>
      <c r="D1054" s="172">
        <f ca="1">'Data (DefiLlama)'!$H$8*100+_xlfn.NORM.S.INV(RAND())*'Data (DefiLlama)'!$K$8*$C$6</f>
        <v>6.4735267460929613</v>
      </c>
      <c r="E1054" s="172">
        <f ca="1">'Data (DefiLlama)'!$H$9*100+_xlfn.NORM.S.INV(RAND())*'Data (DefiLlama)'!$K$9*$C$6</f>
        <v>3.0158153060927524</v>
      </c>
      <c r="F1054" s="172">
        <f ca="1">'Data (DefiLlama)'!$H$10*100+_xlfn.NORM.S.INV(RAND())*'Data (DefiLlama)'!$K$10*$C$6</f>
        <v>3.3588668719780341</v>
      </c>
      <c r="G1054" s="172">
        <f ca="1">'Data (DefiLlama)'!$H$11*100+_xlfn.NORM.S.INV(RAND())*'Data (DefiLlama)'!$K$11*$C$6</f>
        <v>0.43165107447095424</v>
      </c>
      <c r="H1054" s="172">
        <f ca="1">'Data (DefiLlama)'!$H$12*100+_xlfn.NORM.S.INV(RAND())*'Data (DefiLlama)'!$K$12*$C$6</f>
        <v>5.1126896970733569</v>
      </c>
      <c r="I1054" s="175">
        <f ca="1">'Data (DefiLlama)'!$H$13*100+_xlfn.NORM.S.INV(RAND())*'Data (DefiLlama)'!$K$13*$C$6</f>
        <v>6.2372632330188882</v>
      </c>
      <c r="J1054" s="172">
        <f ca="1">C1054*'Allocation - Base'!$H$6+D1054*'Allocation - Base'!$H$7+E1054*'Allocation - Base'!$H$8+F1054*'Allocation - Base'!$H$9+G1054*'Allocation - Base'!$H$10+H1054*'Allocation - Base'!$H$11+I1054*'Allocation - Base'!$H$12</f>
        <v>4.323560355956845</v>
      </c>
      <c r="K1054" s="172">
        <f t="shared" ca="1" si="46"/>
        <v>0</v>
      </c>
      <c r="L1054" s="172">
        <f t="shared" ca="1" si="47"/>
        <v>4.2235603559568453</v>
      </c>
      <c r="M1054" s="172">
        <f t="shared" ca="1" si="48"/>
        <v>4.2235603559568453</v>
      </c>
      <c r="N1054" s="172"/>
    </row>
    <row r="1055" spans="2:14" x14ac:dyDescent="0.25">
      <c r="B1055" s="164">
        <v>1023</v>
      </c>
      <c r="C1055" s="172">
        <f ca="1">'Data (DefiLlama)'!$H$7*100+_xlfn.NORM.S.INV(RAND())*'Data (DefiLlama)'!$K$7*$C$6</f>
        <v>4.459888226687724</v>
      </c>
      <c r="D1055" s="172">
        <f ca="1">'Data (DefiLlama)'!$H$8*100+_xlfn.NORM.S.INV(RAND())*'Data (DefiLlama)'!$K$8*$C$6</f>
        <v>4.742674413651228</v>
      </c>
      <c r="E1055" s="172">
        <f ca="1">'Data (DefiLlama)'!$H$9*100+_xlfn.NORM.S.INV(RAND())*'Data (DefiLlama)'!$K$9*$C$6</f>
        <v>4.6887819861818025</v>
      </c>
      <c r="F1055" s="172">
        <f ca="1">'Data (DefiLlama)'!$H$10*100+_xlfn.NORM.S.INV(RAND())*'Data (DefiLlama)'!$K$10*$C$6</f>
        <v>3.1200817151578262</v>
      </c>
      <c r="G1055" s="172">
        <f ca="1">'Data (DefiLlama)'!$H$11*100+_xlfn.NORM.S.INV(RAND())*'Data (DefiLlama)'!$K$11*$C$6</f>
        <v>-0.33074761774817868</v>
      </c>
      <c r="H1055" s="172">
        <f ca="1">'Data (DefiLlama)'!$H$12*100+_xlfn.NORM.S.INV(RAND())*'Data (DefiLlama)'!$K$12*$C$6</f>
        <v>4.2244210019330328</v>
      </c>
      <c r="I1055" s="175">
        <f ca="1">'Data (DefiLlama)'!$H$13*100+_xlfn.NORM.S.INV(RAND())*'Data (DefiLlama)'!$K$13*$C$6</f>
        <v>5.4084594763855938</v>
      </c>
      <c r="J1055" s="172">
        <f ca="1">C1055*'Allocation - Base'!$H$6+D1055*'Allocation - Base'!$H$7+E1055*'Allocation - Base'!$H$8+F1055*'Allocation - Base'!$H$9+G1055*'Allocation - Base'!$H$10+H1055*'Allocation - Base'!$H$11+I1055*'Allocation - Base'!$H$12</f>
        <v>4.3129563373671207</v>
      </c>
      <c r="K1055" s="172">
        <f t="shared" ca="1" si="46"/>
        <v>0</v>
      </c>
      <c r="L1055" s="172">
        <f t="shared" ca="1" si="47"/>
        <v>4.2129563373671211</v>
      </c>
      <c r="M1055" s="172">
        <f t="shared" ca="1" si="48"/>
        <v>4.2129563373671211</v>
      </c>
      <c r="N1055" s="172"/>
    </row>
    <row r="1056" spans="2:14" x14ac:dyDescent="0.25">
      <c r="B1056" s="164">
        <v>1024</v>
      </c>
      <c r="C1056" s="172">
        <f ca="1">'Data (DefiLlama)'!$H$7*100+_xlfn.NORM.S.INV(RAND())*'Data (DefiLlama)'!$K$7*$C$6</f>
        <v>4.4214420188250587</v>
      </c>
      <c r="D1056" s="172">
        <f ca="1">'Data (DefiLlama)'!$H$8*100+_xlfn.NORM.S.INV(RAND())*'Data (DefiLlama)'!$K$8*$C$6</f>
        <v>4.4260176924355461</v>
      </c>
      <c r="E1056" s="172">
        <f ca="1">'Data (DefiLlama)'!$H$9*100+_xlfn.NORM.S.INV(RAND())*'Data (DefiLlama)'!$K$9*$C$6</f>
        <v>3.0962801526966484</v>
      </c>
      <c r="F1056" s="172">
        <f ca="1">'Data (DefiLlama)'!$H$10*100+_xlfn.NORM.S.INV(RAND())*'Data (DefiLlama)'!$K$10*$C$6</f>
        <v>2.6938472690516004</v>
      </c>
      <c r="G1056" s="172">
        <f ca="1">'Data (DefiLlama)'!$H$11*100+_xlfn.NORM.S.INV(RAND())*'Data (DefiLlama)'!$K$11*$C$6</f>
        <v>0.37481422434720935</v>
      </c>
      <c r="H1056" s="172">
        <f ca="1">'Data (DefiLlama)'!$H$12*100+_xlfn.NORM.S.INV(RAND())*'Data (DefiLlama)'!$K$12*$C$6</f>
        <v>4.5718639163720987</v>
      </c>
      <c r="I1056" s="175">
        <f ca="1">'Data (DefiLlama)'!$H$13*100+_xlfn.NORM.S.INV(RAND())*'Data (DefiLlama)'!$K$13*$C$6</f>
        <v>4.6129946097501611</v>
      </c>
      <c r="J1056" s="172">
        <f ca="1">C1056*'Allocation - Base'!$H$6+D1056*'Allocation - Base'!$H$7+E1056*'Allocation - Base'!$H$8+F1056*'Allocation - Base'!$H$9+G1056*'Allocation - Base'!$H$10+H1056*'Allocation - Base'!$H$11+I1056*'Allocation - Base'!$H$12</f>
        <v>3.9115273656037415</v>
      </c>
      <c r="K1056" s="172">
        <f t="shared" ca="1" si="46"/>
        <v>0</v>
      </c>
      <c r="L1056" s="172">
        <f t="shared" ca="1" si="47"/>
        <v>3.8115273656037414</v>
      </c>
      <c r="M1056" s="172">
        <f t="shared" ca="1" si="48"/>
        <v>3.8115273656037414</v>
      </c>
      <c r="N1056" s="172"/>
    </row>
    <row r="1057" spans="2:14" x14ac:dyDescent="0.25">
      <c r="B1057" s="164">
        <v>1025</v>
      </c>
      <c r="C1057" s="172">
        <f ca="1">'Data (DefiLlama)'!$H$7*100+_xlfn.NORM.S.INV(RAND())*'Data (DefiLlama)'!$K$7*$C$6</f>
        <v>4.1912703532658604</v>
      </c>
      <c r="D1057" s="172">
        <f ca="1">'Data (DefiLlama)'!$H$8*100+_xlfn.NORM.S.INV(RAND())*'Data (DefiLlama)'!$K$8*$C$6</f>
        <v>4.031250484144258</v>
      </c>
      <c r="E1057" s="172">
        <f ca="1">'Data (DefiLlama)'!$H$9*100+_xlfn.NORM.S.INV(RAND())*'Data (DefiLlama)'!$K$9*$C$6</f>
        <v>3.3677922745673716</v>
      </c>
      <c r="F1057" s="172">
        <f ca="1">'Data (DefiLlama)'!$H$10*100+_xlfn.NORM.S.INV(RAND())*'Data (DefiLlama)'!$K$10*$C$6</f>
        <v>3.7400897483895137</v>
      </c>
      <c r="G1057" s="172">
        <f ca="1">'Data (DefiLlama)'!$H$11*100+_xlfn.NORM.S.INV(RAND())*'Data (DefiLlama)'!$K$11*$C$6</f>
        <v>0.64063512255960942</v>
      </c>
      <c r="H1057" s="172">
        <f ca="1">'Data (DefiLlama)'!$H$12*100+_xlfn.NORM.S.INV(RAND())*'Data (DefiLlama)'!$K$12*$C$6</f>
        <v>4.997760298211996</v>
      </c>
      <c r="I1057" s="175">
        <f ca="1">'Data (DefiLlama)'!$H$13*100+_xlfn.NORM.S.INV(RAND())*'Data (DefiLlama)'!$K$13*$C$6</f>
        <v>7.4034996364727466</v>
      </c>
      <c r="J1057" s="172">
        <f ca="1">C1057*'Allocation - Base'!$H$6+D1057*'Allocation - Base'!$H$7+E1057*'Allocation - Base'!$H$8+F1057*'Allocation - Base'!$H$9+G1057*'Allocation - Base'!$H$10+H1057*'Allocation - Base'!$H$11+I1057*'Allocation - Base'!$H$12</f>
        <v>3.8888375965174453</v>
      </c>
      <c r="K1057" s="172">
        <f t="shared" ref="K1057:K1120" ca="1" si="49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1057" s="172">
        <f t="shared" ref="L1057:L1120" ca="1" si="50">J1057-$C$7*100-K1057</f>
        <v>3.7888375965174452</v>
      </c>
      <c r="M1057" s="172">
        <f t="shared" ref="M1057:M1120" ca="1" si="51">J1057-$C$7*100</f>
        <v>3.7888375965174452</v>
      </c>
      <c r="N1057" s="172"/>
    </row>
    <row r="1058" spans="2:14" x14ac:dyDescent="0.25">
      <c r="B1058" s="164">
        <v>1026</v>
      </c>
      <c r="C1058" s="172">
        <f ca="1">'Data (DefiLlama)'!$H$7*100+_xlfn.NORM.S.INV(RAND())*'Data (DefiLlama)'!$K$7*$C$6</f>
        <v>4.1804694970561425</v>
      </c>
      <c r="D1058" s="172">
        <f ca="1">'Data (DefiLlama)'!$H$8*100+_xlfn.NORM.S.INV(RAND())*'Data (DefiLlama)'!$K$8*$C$6</f>
        <v>2.9483684295224455</v>
      </c>
      <c r="E1058" s="172">
        <f ca="1">'Data (DefiLlama)'!$H$9*100+_xlfn.NORM.S.INV(RAND())*'Data (DefiLlama)'!$K$9*$C$6</f>
        <v>4.5585243642200499</v>
      </c>
      <c r="F1058" s="172">
        <f ca="1">'Data (DefiLlama)'!$H$10*100+_xlfn.NORM.S.INV(RAND())*'Data (DefiLlama)'!$K$10*$C$6</f>
        <v>3.460547643940231</v>
      </c>
      <c r="G1058" s="172">
        <f ca="1">'Data (DefiLlama)'!$H$11*100+_xlfn.NORM.S.INV(RAND())*'Data (DefiLlama)'!$K$11*$C$6</f>
        <v>-0.37352062357313903</v>
      </c>
      <c r="H1058" s="172">
        <f ca="1">'Data (DefiLlama)'!$H$12*100+_xlfn.NORM.S.INV(RAND())*'Data (DefiLlama)'!$K$12*$C$6</f>
        <v>4.9390144852723257</v>
      </c>
      <c r="I1058" s="175">
        <f ca="1">'Data (DefiLlama)'!$H$13*100+_xlfn.NORM.S.INV(RAND())*'Data (DefiLlama)'!$K$13*$C$6</f>
        <v>6.5885773010320312</v>
      </c>
      <c r="J1058" s="172">
        <f ca="1">C1058*'Allocation - Base'!$H$6+D1058*'Allocation - Base'!$H$7+E1058*'Allocation - Base'!$H$8+F1058*'Allocation - Base'!$H$9+G1058*'Allocation - Base'!$H$10+H1058*'Allocation - Base'!$H$11+I1058*'Allocation - Base'!$H$12</f>
        <v>3.8530401891646582</v>
      </c>
      <c r="K1058" s="172">
        <f t="shared" ca="1" si="49"/>
        <v>0</v>
      </c>
      <c r="L1058" s="172">
        <f t="shared" ca="1" si="50"/>
        <v>3.7530401891646581</v>
      </c>
      <c r="M1058" s="172">
        <f t="shared" ca="1" si="51"/>
        <v>3.7530401891646581</v>
      </c>
      <c r="N1058" s="172"/>
    </row>
    <row r="1059" spans="2:14" x14ac:dyDescent="0.25">
      <c r="B1059" s="164">
        <v>1027</v>
      </c>
      <c r="C1059" s="172">
        <f ca="1">'Data (DefiLlama)'!$H$7*100+_xlfn.NORM.S.INV(RAND())*'Data (DefiLlama)'!$K$7*$C$6</f>
        <v>4.1531140422577</v>
      </c>
      <c r="D1059" s="172">
        <f ca="1">'Data (DefiLlama)'!$H$8*100+_xlfn.NORM.S.INV(RAND())*'Data (DefiLlama)'!$K$8*$C$6</f>
        <v>3.1819482446945813</v>
      </c>
      <c r="E1059" s="172">
        <f ca="1">'Data (DefiLlama)'!$H$9*100+_xlfn.NORM.S.INV(RAND())*'Data (DefiLlama)'!$K$9*$C$6</f>
        <v>4.3880414182069325</v>
      </c>
      <c r="F1059" s="172">
        <f ca="1">'Data (DefiLlama)'!$H$10*100+_xlfn.NORM.S.INV(RAND())*'Data (DefiLlama)'!$K$10*$C$6</f>
        <v>2.8820355643020861</v>
      </c>
      <c r="G1059" s="172">
        <f ca="1">'Data (DefiLlama)'!$H$11*100+_xlfn.NORM.S.INV(RAND())*'Data (DefiLlama)'!$K$11*$C$6</f>
        <v>0.21438663930432922</v>
      </c>
      <c r="H1059" s="172">
        <f ca="1">'Data (DefiLlama)'!$H$12*100+_xlfn.NORM.S.INV(RAND())*'Data (DefiLlama)'!$K$12*$C$6</f>
        <v>4.5103014744040921</v>
      </c>
      <c r="I1059" s="175">
        <f ca="1">'Data (DefiLlama)'!$H$13*100+_xlfn.NORM.S.INV(RAND())*'Data (DefiLlama)'!$K$13*$C$6</f>
        <v>4.4222521394831498</v>
      </c>
      <c r="J1059" s="172">
        <f ca="1">C1059*'Allocation - Base'!$H$6+D1059*'Allocation - Base'!$H$7+E1059*'Allocation - Base'!$H$8+F1059*'Allocation - Base'!$H$9+G1059*'Allocation - Base'!$H$10+H1059*'Allocation - Base'!$H$11+I1059*'Allocation - Base'!$H$12</f>
        <v>3.8256961815285182</v>
      </c>
      <c r="K1059" s="172">
        <f t="shared" ca="1" si="49"/>
        <v>0</v>
      </c>
      <c r="L1059" s="172">
        <f t="shared" ca="1" si="50"/>
        <v>3.7256961815285181</v>
      </c>
      <c r="M1059" s="172">
        <f t="shared" ca="1" si="51"/>
        <v>3.7256961815285181</v>
      </c>
      <c r="N1059" s="172"/>
    </row>
    <row r="1060" spans="2:14" x14ac:dyDescent="0.25">
      <c r="B1060" s="164">
        <v>1028</v>
      </c>
      <c r="C1060" s="172">
        <f ca="1">'Data (DefiLlama)'!$H$7*100+_xlfn.NORM.S.INV(RAND())*'Data (DefiLlama)'!$K$7*$C$6</f>
        <v>4.5588003103719084</v>
      </c>
      <c r="D1060" s="172">
        <f ca="1">'Data (DefiLlama)'!$H$8*100+_xlfn.NORM.S.INV(RAND())*'Data (DefiLlama)'!$K$8*$C$6</f>
        <v>4.991878914415576</v>
      </c>
      <c r="E1060" s="172">
        <f ca="1">'Data (DefiLlama)'!$H$9*100+_xlfn.NORM.S.INV(RAND())*'Data (DefiLlama)'!$K$9*$C$6</f>
        <v>4.5951057891068023</v>
      </c>
      <c r="F1060" s="172">
        <f ca="1">'Data (DefiLlama)'!$H$10*100+_xlfn.NORM.S.INV(RAND())*'Data (DefiLlama)'!$K$10*$C$6</f>
        <v>4.4629735932247838</v>
      </c>
      <c r="G1060" s="172">
        <f ca="1">'Data (DefiLlama)'!$H$11*100+_xlfn.NORM.S.INV(RAND())*'Data (DefiLlama)'!$K$11*$C$6</f>
        <v>-0.21941429681171903</v>
      </c>
      <c r="H1060" s="172">
        <f ca="1">'Data (DefiLlama)'!$H$12*100+_xlfn.NORM.S.INV(RAND())*'Data (DefiLlama)'!$K$12*$C$6</f>
        <v>5.2650493921470227</v>
      </c>
      <c r="I1060" s="175">
        <f ca="1">'Data (DefiLlama)'!$H$13*100+_xlfn.NORM.S.INV(RAND())*'Data (DefiLlama)'!$K$13*$C$6</f>
        <v>4.9918096428098959</v>
      </c>
      <c r="J1060" s="172">
        <f ca="1">C1060*'Allocation - Base'!$H$6+D1060*'Allocation - Base'!$H$7+E1060*'Allocation - Base'!$H$8+F1060*'Allocation - Base'!$H$9+G1060*'Allocation - Base'!$H$10+H1060*'Allocation - Base'!$H$11+I1060*'Allocation - Base'!$H$12</f>
        <v>4.5431729629736353</v>
      </c>
      <c r="K1060" s="172">
        <f t="shared" ca="1" si="49"/>
        <v>0</v>
      </c>
      <c r="L1060" s="172">
        <f t="shared" ca="1" si="50"/>
        <v>4.4431729629736356</v>
      </c>
      <c r="M1060" s="172">
        <f t="shared" ca="1" si="51"/>
        <v>4.4431729629736356</v>
      </c>
      <c r="N1060" s="172"/>
    </row>
    <row r="1061" spans="2:14" x14ac:dyDescent="0.25">
      <c r="B1061" s="164">
        <v>1029</v>
      </c>
      <c r="C1061" s="172">
        <f ca="1">'Data (DefiLlama)'!$H$7*100+_xlfn.NORM.S.INV(RAND())*'Data (DefiLlama)'!$K$7*$C$6</f>
        <v>4.2222564351644865</v>
      </c>
      <c r="D1061" s="172">
        <f ca="1">'Data (DefiLlama)'!$H$8*100+_xlfn.NORM.S.INV(RAND())*'Data (DefiLlama)'!$K$8*$C$6</f>
        <v>5.453778526307774</v>
      </c>
      <c r="E1061" s="172">
        <f ca="1">'Data (DefiLlama)'!$H$9*100+_xlfn.NORM.S.INV(RAND())*'Data (DefiLlama)'!$K$9*$C$6</f>
        <v>3.9171325982304905</v>
      </c>
      <c r="F1061" s="172">
        <f ca="1">'Data (DefiLlama)'!$H$10*100+_xlfn.NORM.S.INV(RAND())*'Data (DefiLlama)'!$K$10*$C$6</f>
        <v>4.257635730590267</v>
      </c>
      <c r="G1061" s="172">
        <f ca="1">'Data (DefiLlama)'!$H$11*100+_xlfn.NORM.S.INV(RAND())*'Data (DefiLlama)'!$K$11*$C$6</f>
        <v>0.23989307816888381</v>
      </c>
      <c r="H1061" s="172">
        <f ca="1">'Data (DefiLlama)'!$H$12*100+_xlfn.NORM.S.INV(RAND())*'Data (DefiLlama)'!$K$12*$C$6</f>
        <v>4.6435754382775372</v>
      </c>
      <c r="I1061" s="175">
        <f ca="1">'Data (DefiLlama)'!$H$13*100+_xlfn.NORM.S.INV(RAND())*'Data (DefiLlama)'!$K$13*$C$6</f>
        <v>6.1878044032141055</v>
      </c>
      <c r="J1061" s="172">
        <f ca="1">C1061*'Allocation - Base'!$H$6+D1061*'Allocation - Base'!$H$7+E1061*'Allocation - Base'!$H$8+F1061*'Allocation - Base'!$H$9+G1061*'Allocation - Base'!$H$10+H1061*'Allocation - Base'!$H$11+I1061*'Allocation - Base'!$H$12</f>
        <v>4.3179356813339869</v>
      </c>
      <c r="K1061" s="172">
        <f t="shared" ca="1" si="49"/>
        <v>0</v>
      </c>
      <c r="L1061" s="172">
        <f t="shared" ca="1" si="50"/>
        <v>4.2179356813339872</v>
      </c>
      <c r="M1061" s="172">
        <f t="shared" ca="1" si="51"/>
        <v>4.2179356813339872</v>
      </c>
      <c r="N1061" s="172"/>
    </row>
    <row r="1062" spans="2:14" x14ac:dyDescent="0.25">
      <c r="B1062" s="164">
        <v>1030</v>
      </c>
      <c r="C1062" s="172">
        <f ca="1">'Data (DefiLlama)'!$H$7*100+_xlfn.NORM.S.INV(RAND())*'Data (DefiLlama)'!$K$7*$C$6</f>
        <v>4.1327353385788266</v>
      </c>
      <c r="D1062" s="172">
        <f ca="1">'Data (DefiLlama)'!$H$8*100+_xlfn.NORM.S.INV(RAND())*'Data (DefiLlama)'!$K$8*$C$6</f>
        <v>4.3305550493305285</v>
      </c>
      <c r="E1062" s="172">
        <f ca="1">'Data (DefiLlama)'!$H$9*100+_xlfn.NORM.S.INV(RAND())*'Data (DefiLlama)'!$K$9*$C$6</f>
        <v>3.1097488918124867</v>
      </c>
      <c r="F1062" s="172">
        <f ca="1">'Data (DefiLlama)'!$H$10*100+_xlfn.NORM.S.INV(RAND())*'Data (DefiLlama)'!$K$10*$C$6</f>
        <v>3.5251891154705763</v>
      </c>
      <c r="G1062" s="172">
        <f ca="1">'Data (DefiLlama)'!$H$11*100+_xlfn.NORM.S.INV(RAND())*'Data (DefiLlama)'!$K$11*$C$6</f>
        <v>0.28780740678984329</v>
      </c>
      <c r="H1062" s="172">
        <f ca="1">'Data (DefiLlama)'!$H$12*100+_xlfn.NORM.S.INV(RAND())*'Data (DefiLlama)'!$K$12*$C$6</f>
        <v>4.8974208280505485</v>
      </c>
      <c r="I1062" s="175">
        <f ca="1">'Data (DefiLlama)'!$H$13*100+_xlfn.NORM.S.INV(RAND())*'Data (DefiLlama)'!$K$13*$C$6</f>
        <v>4.721186792933433</v>
      </c>
      <c r="J1062" s="172">
        <f ca="1">C1062*'Allocation - Base'!$H$6+D1062*'Allocation - Base'!$H$7+E1062*'Allocation - Base'!$H$8+F1062*'Allocation - Base'!$H$9+G1062*'Allocation - Base'!$H$10+H1062*'Allocation - Base'!$H$11+I1062*'Allocation - Base'!$H$12</f>
        <v>3.8489000814064762</v>
      </c>
      <c r="K1062" s="172">
        <f t="shared" ca="1" si="49"/>
        <v>0</v>
      </c>
      <c r="L1062" s="172">
        <f t="shared" ca="1" si="50"/>
        <v>3.7489000814064761</v>
      </c>
      <c r="M1062" s="172">
        <f t="shared" ca="1" si="51"/>
        <v>3.7489000814064761</v>
      </c>
      <c r="N1062" s="172"/>
    </row>
    <row r="1063" spans="2:14" x14ac:dyDescent="0.25">
      <c r="B1063" s="164">
        <v>1031</v>
      </c>
      <c r="C1063" s="172">
        <f ca="1">'Data (DefiLlama)'!$H$7*100+_xlfn.NORM.S.INV(RAND())*'Data (DefiLlama)'!$K$7*$C$6</f>
        <v>4.0198406029269487</v>
      </c>
      <c r="D1063" s="172">
        <f ca="1">'Data (DefiLlama)'!$H$8*100+_xlfn.NORM.S.INV(RAND())*'Data (DefiLlama)'!$K$8*$C$6</f>
        <v>6.6754295680510713</v>
      </c>
      <c r="E1063" s="172">
        <f ca="1">'Data (DefiLlama)'!$H$9*100+_xlfn.NORM.S.INV(RAND())*'Data (DefiLlama)'!$K$9*$C$6</f>
        <v>4.8081808801020767</v>
      </c>
      <c r="F1063" s="172">
        <f ca="1">'Data (DefiLlama)'!$H$10*100+_xlfn.NORM.S.INV(RAND())*'Data (DefiLlama)'!$K$10*$C$6</f>
        <v>3.01918883052873</v>
      </c>
      <c r="G1063" s="172">
        <f ca="1">'Data (DefiLlama)'!$H$11*100+_xlfn.NORM.S.INV(RAND())*'Data (DefiLlama)'!$K$11*$C$6</f>
        <v>-0.52359442637108122</v>
      </c>
      <c r="H1063" s="172">
        <f ca="1">'Data (DefiLlama)'!$H$12*100+_xlfn.NORM.S.INV(RAND())*'Data (DefiLlama)'!$K$12*$C$6</f>
        <v>4.2596326398989222</v>
      </c>
      <c r="I1063" s="175">
        <f ca="1">'Data (DefiLlama)'!$H$13*100+_xlfn.NORM.S.INV(RAND())*'Data (DefiLlama)'!$K$13*$C$6</f>
        <v>5.2486812230820696</v>
      </c>
      <c r="J1063" s="172">
        <f ca="1">C1063*'Allocation - Base'!$H$6+D1063*'Allocation - Base'!$H$7+E1063*'Allocation - Base'!$H$8+F1063*'Allocation - Base'!$H$9+G1063*'Allocation - Base'!$H$10+H1063*'Allocation - Base'!$H$11+I1063*'Allocation - Base'!$H$12</f>
        <v>4.6896199675826562</v>
      </c>
      <c r="K1063" s="172">
        <f t="shared" ca="1" si="49"/>
        <v>0</v>
      </c>
      <c r="L1063" s="172">
        <f t="shared" ca="1" si="50"/>
        <v>4.5896199675826566</v>
      </c>
      <c r="M1063" s="172">
        <f t="shared" ca="1" si="51"/>
        <v>4.5896199675826566</v>
      </c>
      <c r="N1063" s="172"/>
    </row>
    <row r="1064" spans="2:14" x14ac:dyDescent="0.25">
      <c r="B1064" s="164">
        <v>1032</v>
      </c>
      <c r="C1064" s="172">
        <f ca="1">'Data (DefiLlama)'!$H$7*100+_xlfn.NORM.S.INV(RAND())*'Data (DefiLlama)'!$K$7*$C$6</f>
        <v>4.136427380489299</v>
      </c>
      <c r="D1064" s="172">
        <f ca="1">'Data (DefiLlama)'!$H$8*100+_xlfn.NORM.S.INV(RAND())*'Data (DefiLlama)'!$K$8*$C$6</f>
        <v>4.5440965950238468</v>
      </c>
      <c r="E1064" s="172">
        <f ca="1">'Data (DefiLlama)'!$H$9*100+_xlfn.NORM.S.INV(RAND())*'Data (DefiLlama)'!$K$9*$C$6</f>
        <v>4.0029008395443162</v>
      </c>
      <c r="F1064" s="172">
        <f ca="1">'Data (DefiLlama)'!$H$10*100+_xlfn.NORM.S.INV(RAND())*'Data (DefiLlama)'!$K$10*$C$6</f>
        <v>3.9540480851587541</v>
      </c>
      <c r="G1064" s="172">
        <f ca="1">'Data (DefiLlama)'!$H$11*100+_xlfn.NORM.S.INV(RAND())*'Data (DefiLlama)'!$K$11*$C$6</f>
        <v>-0.37521878667363306</v>
      </c>
      <c r="H1064" s="172">
        <f ca="1">'Data (DefiLlama)'!$H$12*100+_xlfn.NORM.S.INV(RAND())*'Data (DefiLlama)'!$K$12*$C$6</f>
        <v>4.5929467898936309</v>
      </c>
      <c r="I1064" s="175">
        <f ca="1">'Data (DefiLlama)'!$H$13*100+_xlfn.NORM.S.INV(RAND())*'Data (DefiLlama)'!$K$13*$C$6</f>
        <v>6.0438722362468162</v>
      </c>
      <c r="J1064" s="172">
        <f ca="1">C1064*'Allocation - Base'!$H$6+D1064*'Allocation - Base'!$H$7+E1064*'Allocation - Base'!$H$8+F1064*'Allocation - Base'!$H$9+G1064*'Allocation - Base'!$H$10+H1064*'Allocation - Base'!$H$11+I1064*'Allocation - Base'!$H$12</f>
        <v>4.0478586519391939</v>
      </c>
      <c r="K1064" s="172">
        <f t="shared" ca="1" si="49"/>
        <v>0.35252616161282124</v>
      </c>
      <c r="L1064" s="172">
        <f t="shared" ca="1" si="50"/>
        <v>3.5953324903263724</v>
      </c>
      <c r="M1064" s="172">
        <f t="shared" ca="1" si="51"/>
        <v>3.9478586519391938</v>
      </c>
      <c r="N1064" s="172"/>
    </row>
    <row r="1065" spans="2:14" x14ac:dyDescent="0.25">
      <c r="B1065" s="164">
        <v>1033</v>
      </c>
      <c r="C1065" s="172">
        <f ca="1">'Data (DefiLlama)'!$H$7*100+_xlfn.NORM.S.INV(RAND())*'Data (DefiLlama)'!$K$7*$C$6</f>
        <v>4.3203351347715353</v>
      </c>
      <c r="D1065" s="172">
        <f ca="1">'Data (DefiLlama)'!$H$8*100+_xlfn.NORM.S.INV(RAND())*'Data (DefiLlama)'!$K$8*$C$6</f>
        <v>4.8080449215945995</v>
      </c>
      <c r="E1065" s="172">
        <f ca="1">'Data (DefiLlama)'!$H$9*100+_xlfn.NORM.S.INV(RAND())*'Data (DefiLlama)'!$K$9*$C$6</f>
        <v>3.6722940587420001</v>
      </c>
      <c r="F1065" s="172">
        <f ca="1">'Data (DefiLlama)'!$H$10*100+_xlfn.NORM.S.INV(RAND())*'Data (DefiLlama)'!$K$10*$C$6</f>
        <v>3.3207523894205471</v>
      </c>
      <c r="G1065" s="172">
        <f ca="1">'Data (DefiLlama)'!$H$11*100+_xlfn.NORM.S.INV(RAND())*'Data (DefiLlama)'!$K$11*$C$6</f>
        <v>0.43314014977643478</v>
      </c>
      <c r="H1065" s="172">
        <f ca="1">'Data (DefiLlama)'!$H$12*100+_xlfn.NORM.S.INV(RAND())*'Data (DefiLlama)'!$K$12*$C$6</f>
        <v>4.9176925647435761</v>
      </c>
      <c r="I1065" s="175">
        <f ca="1">'Data (DefiLlama)'!$H$13*100+_xlfn.NORM.S.INV(RAND())*'Data (DefiLlama)'!$K$13*$C$6</f>
        <v>6.7060481139860979</v>
      </c>
      <c r="J1065" s="172">
        <f ca="1">C1065*'Allocation - Base'!$H$6+D1065*'Allocation - Base'!$H$7+E1065*'Allocation - Base'!$H$8+F1065*'Allocation - Base'!$H$9+G1065*'Allocation - Base'!$H$10+H1065*'Allocation - Base'!$H$11+I1065*'Allocation - Base'!$H$12</f>
        <v>4.1754961777159689</v>
      </c>
      <c r="K1065" s="172">
        <f t="shared" ca="1" si="49"/>
        <v>0.40441304994110888</v>
      </c>
      <c r="L1065" s="172">
        <f t="shared" ca="1" si="50"/>
        <v>3.6710831277748603</v>
      </c>
      <c r="M1065" s="172">
        <f t="shared" ca="1" si="51"/>
        <v>4.0754961777159693</v>
      </c>
      <c r="N1065" s="172"/>
    </row>
    <row r="1066" spans="2:14" x14ac:dyDescent="0.25">
      <c r="B1066" s="164">
        <v>1034</v>
      </c>
      <c r="C1066" s="172">
        <f ca="1">'Data (DefiLlama)'!$H$7*100+_xlfn.NORM.S.INV(RAND())*'Data (DefiLlama)'!$K$7*$C$6</f>
        <v>4.0618479066320994</v>
      </c>
      <c r="D1066" s="172">
        <f ca="1">'Data (DefiLlama)'!$H$8*100+_xlfn.NORM.S.INV(RAND())*'Data (DefiLlama)'!$K$8*$C$6</f>
        <v>5.423386415001703</v>
      </c>
      <c r="E1066" s="172">
        <f ca="1">'Data (DefiLlama)'!$H$9*100+_xlfn.NORM.S.INV(RAND())*'Data (DefiLlama)'!$K$9*$C$6</f>
        <v>5.2088814437762254</v>
      </c>
      <c r="F1066" s="172">
        <f ca="1">'Data (DefiLlama)'!$H$10*100+_xlfn.NORM.S.INV(RAND())*'Data (DefiLlama)'!$K$10*$C$6</f>
        <v>3.0854284342284624</v>
      </c>
      <c r="G1066" s="172">
        <f ca="1">'Data (DefiLlama)'!$H$11*100+_xlfn.NORM.S.INV(RAND())*'Data (DefiLlama)'!$K$11*$C$6</f>
        <v>-0.22000048816537057</v>
      </c>
      <c r="H1066" s="172">
        <f ca="1">'Data (DefiLlama)'!$H$12*100+_xlfn.NORM.S.INV(RAND())*'Data (DefiLlama)'!$K$12*$C$6</f>
        <v>4.0751636814130254</v>
      </c>
      <c r="I1066" s="175">
        <f ca="1">'Data (DefiLlama)'!$H$13*100+_xlfn.NORM.S.INV(RAND())*'Data (DefiLlama)'!$K$13*$C$6</f>
        <v>5.5605918500959941</v>
      </c>
      <c r="J1066" s="172">
        <f ca="1">C1066*'Allocation - Base'!$H$6+D1066*'Allocation - Base'!$H$7+E1066*'Allocation - Base'!$H$8+F1066*'Allocation - Base'!$H$9+G1066*'Allocation - Base'!$H$10+H1066*'Allocation - Base'!$H$11+I1066*'Allocation - Base'!$H$12</f>
        <v>4.4768958644877976</v>
      </c>
      <c r="K1066" s="172">
        <f t="shared" ca="1" si="49"/>
        <v>0</v>
      </c>
      <c r="L1066" s="172">
        <f t="shared" ca="1" si="50"/>
        <v>4.376895864487798</v>
      </c>
      <c r="M1066" s="172">
        <f t="shared" ca="1" si="51"/>
        <v>4.376895864487798</v>
      </c>
      <c r="N1066" s="172"/>
    </row>
    <row r="1067" spans="2:14" x14ac:dyDescent="0.25">
      <c r="B1067" s="164">
        <v>1035</v>
      </c>
      <c r="C1067" s="172">
        <f ca="1">'Data (DefiLlama)'!$H$7*100+_xlfn.NORM.S.INV(RAND())*'Data (DefiLlama)'!$K$7*$C$6</f>
        <v>4.3650488173692255</v>
      </c>
      <c r="D1067" s="172">
        <f ca="1">'Data (DefiLlama)'!$H$8*100+_xlfn.NORM.S.INV(RAND())*'Data (DefiLlama)'!$K$8*$C$6</f>
        <v>6.0032332959316896</v>
      </c>
      <c r="E1067" s="172">
        <f ca="1">'Data (DefiLlama)'!$H$9*100+_xlfn.NORM.S.INV(RAND())*'Data (DefiLlama)'!$K$9*$C$6</f>
        <v>4.1917828266108792</v>
      </c>
      <c r="F1067" s="172">
        <f ca="1">'Data (DefiLlama)'!$H$10*100+_xlfn.NORM.S.INV(RAND())*'Data (DefiLlama)'!$K$10*$C$6</f>
        <v>4.1782390719919231</v>
      </c>
      <c r="G1067" s="172">
        <f ca="1">'Data (DefiLlama)'!$H$11*100+_xlfn.NORM.S.INV(RAND())*'Data (DefiLlama)'!$K$11*$C$6</f>
        <v>-0.37966836336457521</v>
      </c>
      <c r="H1067" s="172">
        <f ca="1">'Data (DefiLlama)'!$H$12*100+_xlfn.NORM.S.INV(RAND())*'Data (DefiLlama)'!$K$12*$C$6</f>
        <v>5.5803893254254291</v>
      </c>
      <c r="I1067" s="175">
        <f ca="1">'Data (DefiLlama)'!$H$13*100+_xlfn.NORM.S.INV(RAND())*'Data (DefiLlama)'!$K$13*$C$6</f>
        <v>4.5288208029084709</v>
      </c>
      <c r="J1067" s="172">
        <f ca="1">C1067*'Allocation - Base'!$H$6+D1067*'Allocation - Base'!$H$7+E1067*'Allocation - Base'!$H$8+F1067*'Allocation - Base'!$H$9+G1067*'Allocation - Base'!$H$10+H1067*'Allocation - Base'!$H$11+I1067*'Allocation - Base'!$H$12</f>
        <v>4.6763436564919951</v>
      </c>
      <c r="K1067" s="172">
        <f t="shared" ca="1" si="49"/>
        <v>3.513335102804052</v>
      </c>
      <c r="L1067" s="172">
        <f t="shared" ca="1" si="50"/>
        <v>1.0630085536879434</v>
      </c>
      <c r="M1067" s="172">
        <f t="shared" ca="1" si="51"/>
        <v>4.5763436564919955</v>
      </c>
      <c r="N1067" s="172"/>
    </row>
    <row r="1068" spans="2:14" x14ac:dyDescent="0.25">
      <c r="B1068" s="164">
        <v>1036</v>
      </c>
      <c r="C1068" s="172">
        <f ca="1">'Data (DefiLlama)'!$H$7*100+_xlfn.NORM.S.INV(RAND())*'Data (DefiLlama)'!$K$7*$C$6</f>
        <v>4.2712938188501965</v>
      </c>
      <c r="D1068" s="172">
        <f ca="1">'Data (DefiLlama)'!$H$8*100+_xlfn.NORM.S.INV(RAND())*'Data (DefiLlama)'!$K$8*$C$6</f>
        <v>4.0658248531335968</v>
      </c>
      <c r="E1068" s="172">
        <f ca="1">'Data (DefiLlama)'!$H$9*100+_xlfn.NORM.S.INV(RAND())*'Data (DefiLlama)'!$K$9*$C$6</f>
        <v>4.3772567683103754</v>
      </c>
      <c r="F1068" s="172">
        <f ca="1">'Data (DefiLlama)'!$H$10*100+_xlfn.NORM.S.INV(RAND())*'Data (DefiLlama)'!$K$10*$C$6</f>
        <v>2.6288206707378534</v>
      </c>
      <c r="G1068" s="172">
        <f ca="1">'Data (DefiLlama)'!$H$11*100+_xlfn.NORM.S.INV(RAND())*'Data (DefiLlama)'!$K$11*$C$6</f>
        <v>-0.25804918871877786</v>
      </c>
      <c r="H1068" s="172">
        <f ca="1">'Data (DefiLlama)'!$H$12*100+_xlfn.NORM.S.INV(RAND())*'Data (DefiLlama)'!$K$12*$C$6</f>
        <v>4.5016152220578673</v>
      </c>
      <c r="I1068" s="175">
        <f ca="1">'Data (DefiLlama)'!$H$13*100+_xlfn.NORM.S.INV(RAND())*'Data (DefiLlama)'!$K$13*$C$6</f>
        <v>6.9272514409449144</v>
      </c>
      <c r="J1068" s="172">
        <f ca="1">C1068*'Allocation - Base'!$H$6+D1068*'Allocation - Base'!$H$7+E1068*'Allocation - Base'!$H$8+F1068*'Allocation - Base'!$H$9+G1068*'Allocation - Base'!$H$10+H1068*'Allocation - Base'!$H$11+I1068*'Allocation - Base'!$H$12</f>
        <v>4.0544983748887926</v>
      </c>
      <c r="K1068" s="172">
        <f t="shared" ca="1" si="49"/>
        <v>0</v>
      </c>
      <c r="L1068" s="172">
        <f t="shared" ca="1" si="50"/>
        <v>3.9544983748887925</v>
      </c>
      <c r="M1068" s="172">
        <f t="shared" ca="1" si="51"/>
        <v>3.9544983748887925</v>
      </c>
      <c r="N1068" s="172"/>
    </row>
    <row r="1069" spans="2:14" x14ac:dyDescent="0.25">
      <c r="B1069" s="164">
        <v>1037</v>
      </c>
      <c r="C1069" s="172">
        <f ca="1">'Data (DefiLlama)'!$H$7*100+_xlfn.NORM.S.INV(RAND())*'Data (DefiLlama)'!$K$7*$C$6</f>
        <v>4.5734273235303462</v>
      </c>
      <c r="D1069" s="172">
        <f ca="1">'Data (DefiLlama)'!$H$8*100+_xlfn.NORM.S.INV(RAND())*'Data (DefiLlama)'!$K$8*$C$6</f>
        <v>4.4645037726299126</v>
      </c>
      <c r="E1069" s="172">
        <f ca="1">'Data (DefiLlama)'!$H$9*100+_xlfn.NORM.S.INV(RAND())*'Data (DefiLlama)'!$K$9*$C$6</f>
        <v>3.8314565149326247</v>
      </c>
      <c r="F1069" s="172">
        <f ca="1">'Data (DefiLlama)'!$H$10*100+_xlfn.NORM.S.INV(RAND())*'Data (DefiLlama)'!$K$10*$C$6</f>
        <v>2.639270605890943</v>
      </c>
      <c r="G1069" s="172">
        <f ca="1">'Data (DefiLlama)'!$H$11*100+_xlfn.NORM.S.INV(RAND())*'Data (DefiLlama)'!$K$11*$C$6</f>
        <v>0.46049799691824977</v>
      </c>
      <c r="H1069" s="172">
        <f ca="1">'Data (DefiLlama)'!$H$12*100+_xlfn.NORM.S.INV(RAND())*'Data (DefiLlama)'!$K$12*$C$6</f>
        <v>5.6134936094809245</v>
      </c>
      <c r="I1069" s="175">
        <f ca="1">'Data (DefiLlama)'!$H$13*100+_xlfn.NORM.S.INV(RAND())*'Data (DefiLlama)'!$K$13*$C$6</f>
        <v>5.6285770651652776</v>
      </c>
      <c r="J1069" s="172">
        <f ca="1">C1069*'Allocation - Base'!$H$6+D1069*'Allocation - Base'!$H$7+E1069*'Allocation - Base'!$H$8+F1069*'Allocation - Base'!$H$9+G1069*'Allocation - Base'!$H$10+H1069*'Allocation - Base'!$H$11+I1069*'Allocation - Base'!$H$12</f>
        <v>4.3110672102177894</v>
      </c>
      <c r="K1069" s="172">
        <f t="shared" ca="1" si="49"/>
        <v>0</v>
      </c>
      <c r="L1069" s="172">
        <f t="shared" ca="1" si="50"/>
        <v>4.2110672102177897</v>
      </c>
      <c r="M1069" s="172">
        <f t="shared" ca="1" si="51"/>
        <v>4.2110672102177897</v>
      </c>
      <c r="N1069" s="172"/>
    </row>
    <row r="1070" spans="2:14" x14ac:dyDescent="0.25">
      <c r="B1070" s="164">
        <v>1038</v>
      </c>
      <c r="C1070" s="172">
        <f ca="1">'Data (DefiLlama)'!$H$7*100+_xlfn.NORM.S.INV(RAND())*'Data (DefiLlama)'!$K$7*$C$6</f>
        <v>4.4271736874948209</v>
      </c>
      <c r="D1070" s="172">
        <f ca="1">'Data (DefiLlama)'!$H$8*100+_xlfn.NORM.S.INV(RAND())*'Data (DefiLlama)'!$K$8*$C$6</f>
        <v>3.9076193517643079</v>
      </c>
      <c r="E1070" s="172">
        <f ca="1">'Data (DefiLlama)'!$H$9*100+_xlfn.NORM.S.INV(RAND())*'Data (DefiLlama)'!$K$9*$C$6</f>
        <v>4.6969545379347428</v>
      </c>
      <c r="F1070" s="172">
        <f ca="1">'Data (DefiLlama)'!$H$10*100+_xlfn.NORM.S.INV(RAND())*'Data (DefiLlama)'!$K$10*$C$6</f>
        <v>3.3011316861187359</v>
      </c>
      <c r="G1070" s="172">
        <f ca="1">'Data (DefiLlama)'!$H$11*100+_xlfn.NORM.S.INV(RAND())*'Data (DefiLlama)'!$K$11*$C$6</f>
        <v>8.1990002425231107E-2</v>
      </c>
      <c r="H1070" s="172">
        <f ca="1">'Data (DefiLlama)'!$H$12*100+_xlfn.NORM.S.INV(RAND())*'Data (DefiLlama)'!$K$12*$C$6</f>
        <v>4.06237924106461</v>
      </c>
      <c r="I1070" s="175">
        <f ca="1">'Data (DefiLlama)'!$H$13*100+_xlfn.NORM.S.INV(RAND())*'Data (DefiLlama)'!$K$13*$C$6</f>
        <v>5.2740731530652214</v>
      </c>
      <c r="J1070" s="172">
        <f ca="1">C1070*'Allocation - Base'!$H$6+D1070*'Allocation - Base'!$H$7+E1070*'Allocation - Base'!$H$8+F1070*'Allocation - Base'!$H$9+G1070*'Allocation - Base'!$H$10+H1070*'Allocation - Base'!$H$11+I1070*'Allocation - Base'!$H$12</f>
        <v>4.0927519649541626</v>
      </c>
      <c r="K1070" s="172">
        <f t="shared" ca="1" si="49"/>
        <v>0</v>
      </c>
      <c r="L1070" s="172">
        <f t="shared" ca="1" si="50"/>
        <v>3.9927519649541625</v>
      </c>
      <c r="M1070" s="172">
        <f t="shared" ca="1" si="51"/>
        <v>3.9927519649541625</v>
      </c>
      <c r="N1070" s="172"/>
    </row>
    <row r="1071" spans="2:14" x14ac:dyDescent="0.25">
      <c r="B1071" s="164">
        <v>1039</v>
      </c>
      <c r="C1071" s="172">
        <f ca="1">'Data (DefiLlama)'!$H$7*100+_xlfn.NORM.S.INV(RAND())*'Data (DefiLlama)'!$K$7*$C$6</f>
        <v>4.3684652528063106</v>
      </c>
      <c r="D1071" s="172">
        <f ca="1">'Data (DefiLlama)'!$H$8*100+_xlfn.NORM.S.INV(RAND())*'Data (DefiLlama)'!$K$8*$C$6</f>
        <v>4.5988737885089668</v>
      </c>
      <c r="E1071" s="172">
        <f ca="1">'Data (DefiLlama)'!$H$9*100+_xlfn.NORM.S.INV(RAND())*'Data (DefiLlama)'!$K$9*$C$6</f>
        <v>4.0390990611842641</v>
      </c>
      <c r="F1071" s="172">
        <f ca="1">'Data (DefiLlama)'!$H$10*100+_xlfn.NORM.S.INV(RAND())*'Data (DefiLlama)'!$K$10*$C$6</f>
        <v>3.4251878753655038</v>
      </c>
      <c r="G1071" s="172">
        <f ca="1">'Data (DefiLlama)'!$H$11*100+_xlfn.NORM.S.INV(RAND())*'Data (DefiLlama)'!$K$11*$C$6</f>
        <v>0.38774634991427925</v>
      </c>
      <c r="H1071" s="172">
        <f ca="1">'Data (DefiLlama)'!$H$12*100+_xlfn.NORM.S.INV(RAND())*'Data (DefiLlama)'!$K$12*$C$6</f>
        <v>4.8153230605323998</v>
      </c>
      <c r="I1071" s="175">
        <f ca="1">'Data (DefiLlama)'!$H$13*100+_xlfn.NORM.S.INV(RAND())*'Data (DefiLlama)'!$K$13*$C$6</f>
        <v>4.3265541105907754</v>
      </c>
      <c r="J1071" s="172">
        <f ca="1">C1071*'Allocation - Base'!$H$6+D1071*'Allocation - Base'!$H$7+E1071*'Allocation - Base'!$H$8+F1071*'Allocation - Base'!$H$9+G1071*'Allocation - Base'!$H$10+H1071*'Allocation - Base'!$H$11+I1071*'Allocation - Base'!$H$12</f>
        <v>4.2117185648407744</v>
      </c>
      <c r="K1071" s="172">
        <f t="shared" ca="1" si="49"/>
        <v>0</v>
      </c>
      <c r="L1071" s="172">
        <f t="shared" ca="1" si="50"/>
        <v>4.1117185648407748</v>
      </c>
      <c r="M1071" s="172">
        <f t="shared" ca="1" si="51"/>
        <v>4.1117185648407748</v>
      </c>
      <c r="N1071" s="172"/>
    </row>
    <row r="1072" spans="2:14" x14ac:dyDescent="0.25">
      <c r="B1072" s="164">
        <v>1040</v>
      </c>
      <c r="C1072" s="172">
        <f ca="1">'Data (DefiLlama)'!$H$7*100+_xlfn.NORM.S.INV(RAND())*'Data (DefiLlama)'!$K$7*$C$6</f>
        <v>4.2881863034451282</v>
      </c>
      <c r="D1072" s="172">
        <f ca="1">'Data (DefiLlama)'!$H$8*100+_xlfn.NORM.S.INV(RAND())*'Data (DefiLlama)'!$K$8*$C$6</f>
        <v>4.5351631089892335</v>
      </c>
      <c r="E1072" s="172">
        <f ca="1">'Data (DefiLlama)'!$H$9*100+_xlfn.NORM.S.INV(RAND())*'Data (DefiLlama)'!$K$9*$C$6</f>
        <v>5.3106604769969152</v>
      </c>
      <c r="F1072" s="172">
        <f ca="1">'Data (DefiLlama)'!$H$10*100+_xlfn.NORM.S.INV(RAND())*'Data (DefiLlama)'!$K$10*$C$6</f>
        <v>3.8007304180967267</v>
      </c>
      <c r="G1072" s="172">
        <f ca="1">'Data (DefiLlama)'!$H$11*100+_xlfn.NORM.S.INV(RAND())*'Data (DefiLlama)'!$K$11*$C$6</f>
        <v>0.30357531198935911</v>
      </c>
      <c r="H1072" s="172">
        <f ca="1">'Data (DefiLlama)'!$H$12*100+_xlfn.NORM.S.INV(RAND())*'Data (DefiLlama)'!$K$12*$C$6</f>
        <v>5.4550162509700639</v>
      </c>
      <c r="I1072" s="175">
        <f ca="1">'Data (DefiLlama)'!$H$13*100+_xlfn.NORM.S.INV(RAND())*'Data (DefiLlama)'!$K$13*$C$6</f>
        <v>5.3757875001151918</v>
      </c>
      <c r="J1072" s="172">
        <f ca="1">C1072*'Allocation - Base'!$H$6+D1072*'Allocation - Base'!$H$7+E1072*'Allocation - Base'!$H$8+F1072*'Allocation - Base'!$H$9+G1072*'Allocation - Base'!$H$10+H1072*'Allocation - Base'!$H$11+I1072*'Allocation - Base'!$H$12</f>
        <v>4.5813429907750534</v>
      </c>
      <c r="K1072" s="172">
        <f t="shared" ca="1" si="49"/>
        <v>0</v>
      </c>
      <c r="L1072" s="172">
        <f t="shared" ca="1" si="50"/>
        <v>4.4813429907750537</v>
      </c>
      <c r="M1072" s="172">
        <f t="shared" ca="1" si="51"/>
        <v>4.4813429907750537</v>
      </c>
      <c r="N1072" s="172"/>
    </row>
    <row r="1073" spans="2:14" x14ac:dyDescent="0.25">
      <c r="B1073" s="164">
        <v>1041</v>
      </c>
      <c r="C1073" s="172">
        <f ca="1">'Data (DefiLlama)'!$H$7*100+_xlfn.NORM.S.INV(RAND())*'Data (DefiLlama)'!$K$7*$C$6</f>
        <v>3.7551610527954109</v>
      </c>
      <c r="D1073" s="172">
        <f ca="1">'Data (DefiLlama)'!$H$8*100+_xlfn.NORM.S.INV(RAND())*'Data (DefiLlama)'!$K$8*$C$6</f>
        <v>4.6294655206376962</v>
      </c>
      <c r="E1073" s="172">
        <f ca="1">'Data (DefiLlama)'!$H$9*100+_xlfn.NORM.S.INV(RAND())*'Data (DefiLlama)'!$K$9*$C$6</f>
        <v>5.0639501700837943</v>
      </c>
      <c r="F1073" s="172">
        <f ca="1">'Data (DefiLlama)'!$H$10*100+_xlfn.NORM.S.INV(RAND())*'Data (DefiLlama)'!$K$10*$C$6</f>
        <v>3.5542062002738115</v>
      </c>
      <c r="G1073" s="172">
        <f ca="1">'Data (DefiLlama)'!$H$11*100+_xlfn.NORM.S.INV(RAND())*'Data (DefiLlama)'!$K$11*$C$6</f>
        <v>0.13840563419208665</v>
      </c>
      <c r="H1073" s="172">
        <f ca="1">'Data (DefiLlama)'!$H$12*100+_xlfn.NORM.S.INV(RAND())*'Data (DefiLlama)'!$K$12*$C$6</f>
        <v>4.980758248344924</v>
      </c>
      <c r="I1073" s="175">
        <f ca="1">'Data (DefiLlama)'!$H$13*100+_xlfn.NORM.S.INV(RAND())*'Data (DefiLlama)'!$K$13*$C$6</f>
        <v>4.9671924859765326</v>
      </c>
      <c r="J1073" s="172">
        <f ca="1">C1073*'Allocation - Base'!$H$6+D1073*'Allocation - Base'!$H$7+E1073*'Allocation - Base'!$H$8+F1073*'Allocation - Base'!$H$9+G1073*'Allocation - Base'!$H$10+H1073*'Allocation - Base'!$H$11+I1073*'Allocation - Base'!$H$12</f>
        <v>4.3039362574803386</v>
      </c>
      <c r="K1073" s="172">
        <f t="shared" ca="1" si="49"/>
        <v>0</v>
      </c>
      <c r="L1073" s="172">
        <f t="shared" ca="1" si="50"/>
        <v>4.2039362574803389</v>
      </c>
      <c r="M1073" s="172">
        <f t="shared" ca="1" si="51"/>
        <v>4.2039362574803389</v>
      </c>
      <c r="N1073" s="172"/>
    </row>
    <row r="1074" spans="2:14" x14ac:dyDescent="0.25">
      <c r="B1074" s="164">
        <v>1042</v>
      </c>
      <c r="C1074" s="172">
        <f ca="1">'Data (DefiLlama)'!$H$7*100+_xlfn.NORM.S.INV(RAND())*'Data (DefiLlama)'!$K$7*$C$6</f>
        <v>4.3259650785838062</v>
      </c>
      <c r="D1074" s="172">
        <f ca="1">'Data (DefiLlama)'!$H$8*100+_xlfn.NORM.S.INV(RAND())*'Data (DefiLlama)'!$K$8*$C$6</f>
        <v>4.0992351975625532</v>
      </c>
      <c r="E1074" s="172">
        <f ca="1">'Data (DefiLlama)'!$H$9*100+_xlfn.NORM.S.INV(RAND())*'Data (DefiLlama)'!$K$9*$C$6</f>
        <v>4.4201131678532875</v>
      </c>
      <c r="F1074" s="172">
        <f ca="1">'Data (DefiLlama)'!$H$10*100+_xlfn.NORM.S.INV(RAND())*'Data (DefiLlama)'!$K$10*$C$6</f>
        <v>4.1086178028964975</v>
      </c>
      <c r="G1074" s="172">
        <f ca="1">'Data (DefiLlama)'!$H$11*100+_xlfn.NORM.S.INV(RAND())*'Data (DefiLlama)'!$K$11*$C$6</f>
        <v>0.10764207977343665</v>
      </c>
      <c r="H1074" s="172">
        <f ca="1">'Data (DefiLlama)'!$H$12*100+_xlfn.NORM.S.INV(RAND())*'Data (DefiLlama)'!$K$12*$C$6</f>
        <v>5.5048262801695893</v>
      </c>
      <c r="I1074" s="175">
        <f ca="1">'Data (DefiLlama)'!$H$13*100+_xlfn.NORM.S.INV(RAND())*'Data (DefiLlama)'!$K$13*$C$6</f>
        <v>6.0256915820480081</v>
      </c>
      <c r="J1074" s="172">
        <f ca="1">C1074*'Allocation - Base'!$H$6+D1074*'Allocation - Base'!$H$7+E1074*'Allocation - Base'!$H$8+F1074*'Allocation - Base'!$H$9+G1074*'Allocation - Base'!$H$10+H1074*'Allocation - Base'!$H$11+I1074*'Allocation - Base'!$H$12</f>
        <v>4.2587326609432123</v>
      </c>
      <c r="K1074" s="172">
        <f t="shared" ca="1" si="49"/>
        <v>0</v>
      </c>
      <c r="L1074" s="172">
        <f t="shared" ca="1" si="50"/>
        <v>4.1587326609432127</v>
      </c>
      <c r="M1074" s="172">
        <f t="shared" ca="1" si="51"/>
        <v>4.1587326609432127</v>
      </c>
      <c r="N1074" s="172"/>
    </row>
    <row r="1075" spans="2:14" x14ac:dyDescent="0.25">
      <c r="B1075" s="164">
        <v>1043</v>
      </c>
      <c r="C1075" s="172">
        <f ca="1">'Data (DefiLlama)'!$H$7*100+_xlfn.NORM.S.INV(RAND())*'Data (DefiLlama)'!$K$7*$C$6</f>
        <v>4.3299845818950189</v>
      </c>
      <c r="D1075" s="172">
        <f ca="1">'Data (DefiLlama)'!$H$8*100+_xlfn.NORM.S.INV(RAND())*'Data (DefiLlama)'!$K$8*$C$6</f>
        <v>4.7250483369420859</v>
      </c>
      <c r="E1075" s="172">
        <f ca="1">'Data (DefiLlama)'!$H$9*100+_xlfn.NORM.S.INV(RAND())*'Data (DefiLlama)'!$K$9*$C$6</f>
        <v>3.4221421272792689</v>
      </c>
      <c r="F1075" s="172">
        <f ca="1">'Data (DefiLlama)'!$H$10*100+_xlfn.NORM.S.INV(RAND())*'Data (DefiLlama)'!$K$10*$C$6</f>
        <v>3.8007185814613549</v>
      </c>
      <c r="G1075" s="172">
        <f ca="1">'Data (DefiLlama)'!$H$11*100+_xlfn.NORM.S.INV(RAND())*'Data (DefiLlama)'!$K$11*$C$6</f>
        <v>-0.23399792391461896</v>
      </c>
      <c r="H1075" s="172">
        <f ca="1">'Data (DefiLlama)'!$H$12*100+_xlfn.NORM.S.INV(RAND())*'Data (DefiLlama)'!$K$12*$C$6</f>
        <v>4.8429547788974174</v>
      </c>
      <c r="I1075" s="175">
        <f ca="1">'Data (DefiLlama)'!$H$13*100+_xlfn.NORM.S.INV(RAND())*'Data (DefiLlama)'!$K$13*$C$6</f>
        <v>7.0594809183516194</v>
      </c>
      <c r="J1075" s="172">
        <f ca="1">C1075*'Allocation - Base'!$H$6+D1075*'Allocation - Base'!$H$7+E1075*'Allocation - Base'!$H$8+F1075*'Allocation - Base'!$H$9+G1075*'Allocation - Base'!$H$10+H1075*'Allocation - Base'!$H$11+I1075*'Allocation - Base'!$H$12</f>
        <v>4.050536311262726</v>
      </c>
      <c r="K1075" s="172">
        <f t="shared" ca="1" si="49"/>
        <v>0.96002737439145525</v>
      </c>
      <c r="L1075" s="172">
        <f t="shared" ca="1" si="50"/>
        <v>2.9905089368712705</v>
      </c>
      <c r="M1075" s="172">
        <f t="shared" ca="1" si="51"/>
        <v>3.9505363112627259</v>
      </c>
      <c r="N1075" s="172"/>
    </row>
    <row r="1076" spans="2:14" x14ac:dyDescent="0.25">
      <c r="B1076" s="164">
        <v>1044</v>
      </c>
      <c r="C1076" s="172">
        <f ca="1">'Data (DefiLlama)'!$H$7*100+_xlfn.NORM.S.INV(RAND())*'Data (DefiLlama)'!$K$7*$C$6</f>
        <v>4.142946076672902</v>
      </c>
      <c r="D1076" s="172">
        <f ca="1">'Data (DefiLlama)'!$H$8*100+_xlfn.NORM.S.INV(RAND())*'Data (DefiLlama)'!$K$8*$C$6</f>
        <v>5.1828861767966572</v>
      </c>
      <c r="E1076" s="172">
        <f ca="1">'Data (DefiLlama)'!$H$9*100+_xlfn.NORM.S.INV(RAND())*'Data (DefiLlama)'!$K$9*$C$6</f>
        <v>4.3165432549552172</v>
      </c>
      <c r="F1076" s="172">
        <f ca="1">'Data (DefiLlama)'!$H$10*100+_xlfn.NORM.S.INV(RAND())*'Data (DefiLlama)'!$K$10*$C$6</f>
        <v>2.1268301736402941</v>
      </c>
      <c r="G1076" s="172">
        <f ca="1">'Data (DefiLlama)'!$H$11*100+_xlfn.NORM.S.INV(RAND())*'Data (DefiLlama)'!$K$11*$C$6</f>
        <v>0.35414322442048457</v>
      </c>
      <c r="H1076" s="172">
        <f ca="1">'Data (DefiLlama)'!$H$12*100+_xlfn.NORM.S.INV(RAND())*'Data (DefiLlama)'!$K$12*$C$6</f>
        <v>4.6482998598522629</v>
      </c>
      <c r="I1076" s="175">
        <f ca="1">'Data (DefiLlama)'!$H$13*100+_xlfn.NORM.S.INV(RAND())*'Data (DefiLlama)'!$K$13*$C$6</f>
        <v>6.7158384956574455</v>
      </c>
      <c r="J1076" s="172">
        <f ca="1">C1076*'Allocation - Base'!$H$6+D1076*'Allocation - Base'!$H$7+E1076*'Allocation - Base'!$H$8+F1076*'Allocation - Base'!$H$9+G1076*'Allocation - Base'!$H$10+H1076*'Allocation - Base'!$H$11+I1076*'Allocation - Base'!$H$12</f>
        <v>4.3326933211387031</v>
      </c>
      <c r="K1076" s="172">
        <f t="shared" ca="1" si="49"/>
        <v>0</v>
      </c>
      <c r="L1076" s="172">
        <f t="shared" ca="1" si="50"/>
        <v>4.2326933211387034</v>
      </c>
      <c r="M1076" s="172">
        <f t="shared" ca="1" si="51"/>
        <v>4.2326933211387034</v>
      </c>
      <c r="N1076" s="172"/>
    </row>
    <row r="1077" spans="2:14" x14ac:dyDescent="0.25">
      <c r="B1077" s="164">
        <v>1045</v>
      </c>
      <c r="C1077" s="172">
        <f ca="1">'Data (DefiLlama)'!$H$7*100+_xlfn.NORM.S.INV(RAND())*'Data (DefiLlama)'!$K$7*$C$6</f>
        <v>4.3253845353483786</v>
      </c>
      <c r="D1077" s="172">
        <f ca="1">'Data (DefiLlama)'!$H$8*100+_xlfn.NORM.S.INV(RAND())*'Data (DefiLlama)'!$K$8*$C$6</f>
        <v>5.5975030134319734</v>
      </c>
      <c r="E1077" s="172">
        <f ca="1">'Data (DefiLlama)'!$H$9*100+_xlfn.NORM.S.INV(RAND())*'Data (DefiLlama)'!$K$9*$C$6</f>
        <v>3.7209128768556798</v>
      </c>
      <c r="F1077" s="172">
        <f ca="1">'Data (DefiLlama)'!$H$10*100+_xlfn.NORM.S.INV(RAND())*'Data (DefiLlama)'!$K$10*$C$6</f>
        <v>3.5945412242986494</v>
      </c>
      <c r="G1077" s="172">
        <f ca="1">'Data (DefiLlama)'!$H$11*100+_xlfn.NORM.S.INV(RAND())*'Data (DefiLlama)'!$K$11*$C$6</f>
        <v>-0.34957209069534739</v>
      </c>
      <c r="H1077" s="172">
        <f ca="1">'Data (DefiLlama)'!$H$12*100+_xlfn.NORM.S.INV(RAND())*'Data (DefiLlama)'!$K$12*$C$6</f>
        <v>5.0931692292102788</v>
      </c>
      <c r="I1077" s="175">
        <f ca="1">'Data (DefiLlama)'!$H$13*100+_xlfn.NORM.S.INV(RAND())*'Data (DefiLlama)'!$K$13*$C$6</f>
        <v>5.8497122955353547</v>
      </c>
      <c r="J1077" s="172">
        <f ca="1">C1077*'Allocation - Base'!$H$6+D1077*'Allocation - Base'!$H$7+E1077*'Allocation - Base'!$H$8+F1077*'Allocation - Base'!$H$9+G1077*'Allocation - Base'!$H$10+H1077*'Allocation - Base'!$H$11+I1077*'Allocation - Base'!$H$12</f>
        <v>4.3737161130232014</v>
      </c>
      <c r="K1077" s="172">
        <f t="shared" ca="1" si="49"/>
        <v>0</v>
      </c>
      <c r="L1077" s="172">
        <f t="shared" ca="1" si="50"/>
        <v>4.2737161130232018</v>
      </c>
      <c r="M1077" s="172">
        <f t="shared" ca="1" si="51"/>
        <v>4.2737161130232018</v>
      </c>
      <c r="N1077" s="172"/>
    </row>
    <row r="1078" spans="2:14" x14ac:dyDescent="0.25">
      <c r="B1078" s="164">
        <v>1046</v>
      </c>
      <c r="C1078" s="172">
        <f ca="1">'Data (DefiLlama)'!$H$7*100+_xlfn.NORM.S.INV(RAND())*'Data (DefiLlama)'!$K$7*$C$6</f>
        <v>4.1193933274615171</v>
      </c>
      <c r="D1078" s="172">
        <f ca="1">'Data (DefiLlama)'!$H$8*100+_xlfn.NORM.S.INV(RAND())*'Data (DefiLlama)'!$K$8*$C$6</f>
        <v>4.1667012347941021</v>
      </c>
      <c r="E1078" s="172">
        <f ca="1">'Data (DefiLlama)'!$H$9*100+_xlfn.NORM.S.INV(RAND())*'Data (DefiLlama)'!$K$9*$C$6</f>
        <v>3.7860652371039798</v>
      </c>
      <c r="F1078" s="172">
        <f ca="1">'Data (DefiLlama)'!$H$10*100+_xlfn.NORM.S.INV(RAND())*'Data (DefiLlama)'!$K$10*$C$6</f>
        <v>2.7698987404199049</v>
      </c>
      <c r="G1078" s="172">
        <f ca="1">'Data (DefiLlama)'!$H$11*100+_xlfn.NORM.S.INV(RAND())*'Data (DefiLlama)'!$K$11*$C$6</f>
        <v>-0.20709962174887744</v>
      </c>
      <c r="H1078" s="172">
        <f ca="1">'Data (DefiLlama)'!$H$12*100+_xlfn.NORM.S.INV(RAND())*'Data (DefiLlama)'!$K$12*$C$6</f>
        <v>6.4501790586051229</v>
      </c>
      <c r="I1078" s="175">
        <f ca="1">'Data (DefiLlama)'!$H$13*100+_xlfn.NORM.S.INV(RAND())*'Data (DefiLlama)'!$K$13*$C$6</f>
        <v>7.9082676405131043</v>
      </c>
      <c r="J1078" s="172">
        <f ca="1">C1078*'Allocation - Base'!$H$6+D1078*'Allocation - Base'!$H$7+E1078*'Allocation - Base'!$H$8+F1078*'Allocation - Base'!$H$9+G1078*'Allocation - Base'!$H$10+H1078*'Allocation - Base'!$H$11+I1078*'Allocation - Base'!$H$12</f>
        <v>4.1811814939163003</v>
      </c>
      <c r="K1078" s="172">
        <f t="shared" ca="1" si="49"/>
        <v>0</v>
      </c>
      <c r="L1078" s="172">
        <f t="shared" ca="1" si="50"/>
        <v>4.0811814939163007</v>
      </c>
      <c r="M1078" s="172">
        <f t="shared" ca="1" si="51"/>
        <v>4.0811814939163007</v>
      </c>
      <c r="N1078" s="172"/>
    </row>
    <row r="1079" spans="2:14" x14ac:dyDescent="0.25">
      <c r="B1079" s="164">
        <v>1047</v>
      </c>
      <c r="C1079" s="172">
        <f ca="1">'Data (DefiLlama)'!$H$7*100+_xlfn.NORM.S.INV(RAND())*'Data (DefiLlama)'!$K$7*$C$6</f>
        <v>4.2433692739586695</v>
      </c>
      <c r="D1079" s="172">
        <f ca="1">'Data (DefiLlama)'!$H$8*100+_xlfn.NORM.S.INV(RAND())*'Data (DefiLlama)'!$K$8*$C$6</f>
        <v>5.8200793515108478</v>
      </c>
      <c r="E1079" s="172">
        <f ca="1">'Data (DefiLlama)'!$H$9*100+_xlfn.NORM.S.INV(RAND())*'Data (DefiLlama)'!$K$9*$C$6</f>
        <v>3.9914056502093924</v>
      </c>
      <c r="F1079" s="172">
        <f ca="1">'Data (DefiLlama)'!$H$10*100+_xlfn.NORM.S.INV(RAND())*'Data (DefiLlama)'!$K$10*$C$6</f>
        <v>3.5390152823389878</v>
      </c>
      <c r="G1079" s="172">
        <f ca="1">'Data (DefiLlama)'!$H$11*100+_xlfn.NORM.S.INV(RAND())*'Data (DefiLlama)'!$K$11*$C$6</f>
        <v>-0.17202215587160721</v>
      </c>
      <c r="H1079" s="172">
        <f ca="1">'Data (DefiLlama)'!$H$12*100+_xlfn.NORM.S.INV(RAND())*'Data (DefiLlama)'!$K$12*$C$6</f>
        <v>3.1771457425822072</v>
      </c>
      <c r="I1079" s="175">
        <f ca="1">'Data (DefiLlama)'!$H$13*100+_xlfn.NORM.S.INV(RAND())*'Data (DefiLlama)'!$K$13*$C$6</f>
        <v>6.5250445427396189</v>
      </c>
      <c r="J1079" s="172">
        <f ca="1">C1079*'Allocation - Base'!$H$6+D1079*'Allocation - Base'!$H$7+E1079*'Allocation - Base'!$H$8+F1079*'Allocation - Base'!$H$9+G1079*'Allocation - Base'!$H$10+H1079*'Allocation - Base'!$H$11+I1079*'Allocation - Base'!$H$12</f>
        <v>4.1938527862114112</v>
      </c>
      <c r="K1079" s="172">
        <f t="shared" ca="1" si="49"/>
        <v>0</v>
      </c>
      <c r="L1079" s="172">
        <f t="shared" ca="1" si="50"/>
        <v>4.0938527862114116</v>
      </c>
      <c r="M1079" s="172">
        <f t="shared" ca="1" si="51"/>
        <v>4.0938527862114116</v>
      </c>
      <c r="N1079" s="172"/>
    </row>
    <row r="1080" spans="2:14" x14ac:dyDescent="0.25">
      <c r="B1080" s="164">
        <v>1048</v>
      </c>
      <c r="C1080" s="172">
        <f ca="1">'Data (DefiLlama)'!$H$7*100+_xlfn.NORM.S.INV(RAND())*'Data (DefiLlama)'!$K$7*$C$6</f>
        <v>4.4340079247283075</v>
      </c>
      <c r="D1080" s="172">
        <f ca="1">'Data (DefiLlama)'!$H$8*100+_xlfn.NORM.S.INV(RAND())*'Data (DefiLlama)'!$K$8*$C$6</f>
        <v>4.5082362609954973</v>
      </c>
      <c r="E1080" s="172">
        <f ca="1">'Data (DefiLlama)'!$H$9*100+_xlfn.NORM.S.INV(RAND())*'Data (DefiLlama)'!$K$9*$C$6</f>
        <v>4.650876794490193</v>
      </c>
      <c r="F1080" s="172">
        <f ca="1">'Data (DefiLlama)'!$H$10*100+_xlfn.NORM.S.INV(RAND())*'Data (DefiLlama)'!$K$10*$C$6</f>
        <v>3.8668574460057834</v>
      </c>
      <c r="G1080" s="172">
        <f ca="1">'Data (DefiLlama)'!$H$11*100+_xlfn.NORM.S.INV(RAND())*'Data (DefiLlama)'!$K$11*$C$6</f>
        <v>0.14329423256119966</v>
      </c>
      <c r="H1080" s="172">
        <f ca="1">'Data (DefiLlama)'!$H$12*100+_xlfn.NORM.S.INV(RAND())*'Data (DefiLlama)'!$K$12*$C$6</f>
        <v>3.853147313532836</v>
      </c>
      <c r="I1080" s="175">
        <f ca="1">'Data (DefiLlama)'!$H$13*100+_xlfn.NORM.S.INV(RAND())*'Data (DefiLlama)'!$K$13*$C$6</f>
        <v>6.7053825149594806</v>
      </c>
      <c r="J1080" s="172">
        <f ca="1">C1080*'Allocation - Base'!$H$6+D1080*'Allocation - Base'!$H$7+E1080*'Allocation - Base'!$H$8+F1080*'Allocation - Base'!$H$9+G1080*'Allocation - Base'!$H$10+H1080*'Allocation - Base'!$H$11+I1080*'Allocation - Base'!$H$12</f>
        <v>4.2051174499479007</v>
      </c>
      <c r="K1080" s="172">
        <f t="shared" ca="1" si="49"/>
        <v>0</v>
      </c>
      <c r="L1080" s="172">
        <f t="shared" ca="1" si="50"/>
        <v>4.1051174499479011</v>
      </c>
      <c r="M1080" s="172">
        <f t="shared" ca="1" si="51"/>
        <v>4.1051174499479011</v>
      </c>
      <c r="N1080" s="172"/>
    </row>
    <row r="1081" spans="2:14" x14ac:dyDescent="0.25">
      <c r="B1081" s="164">
        <v>1049</v>
      </c>
      <c r="C1081" s="172">
        <f ca="1">'Data (DefiLlama)'!$H$7*100+_xlfn.NORM.S.INV(RAND())*'Data (DefiLlama)'!$K$7*$C$6</f>
        <v>4.107652365310301</v>
      </c>
      <c r="D1081" s="172">
        <f ca="1">'Data (DefiLlama)'!$H$8*100+_xlfn.NORM.S.INV(RAND())*'Data (DefiLlama)'!$K$8*$C$6</f>
        <v>4.3562156995411589</v>
      </c>
      <c r="E1081" s="172">
        <f ca="1">'Data (DefiLlama)'!$H$9*100+_xlfn.NORM.S.INV(RAND())*'Data (DefiLlama)'!$K$9*$C$6</f>
        <v>4.4228410884613556</v>
      </c>
      <c r="F1081" s="172">
        <f ca="1">'Data (DefiLlama)'!$H$10*100+_xlfn.NORM.S.INV(RAND())*'Data (DefiLlama)'!$K$10*$C$6</f>
        <v>2.7399834398054996</v>
      </c>
      <c r="G1081" s="172">
        <f ca="1">'Data (DefiLlama)'!$H$11*100+_xlfn.NORM.S.INV(RAND())*'Data (DefiLlama)'!$K$11*$C$6</f>
        <v>-0.40271415848003722</v>
      </c>
      <c r="H1081" s="172">
        <f ca="1">'Data (DefiLlama)'!$H$12*100+_xlfn.NORM.S.INV(RAND())*'Data (DefiLlama)'!$K$12*$C$6</f>
        <v>3.7292060605354758</v>
      </c>
      <c r="I1081" s="175">
        <f ca="1">'Data (DefiLlama)'!$H$13*100+_xlfn.NORM.S.INV(RAND())*'Data (DefiLlama)'!$K$13*$C$6</f>
        <v>3.6716299025865107</v>
      </c>
      <c r="J1081" s="172">
        <f ca="1">C1081*'Allocation - Base'!$H$6+D1081*'Allocation - Base'!$H$7+E1081*'Allocation - Base'!$H$8+F1081*'Allocation - Base'!$H$9+G1081*'Allocation - Base'!$H$10+H1081*'Allocation - Base'!$H$11+I1081*'Allocation - Base'!$H$12</f>
        <v>3.966305107750038</v>
      </c>
      <c r="K1081" s="172">
        <f t="shared" ca="1" si="49"/>
        <v>0</v>
      </c>
      <c r="L1081" s="172">
        <f t="shared" ca="1" si="50"/>
        <v>3.8663051077500379</v>
      </c>
      <c r="M1081" s="172">
        <f t="shared" ca="1" si="51"/>
        <v>3.8663051077500379</v>
      </c>
      <c r="N1081" s="172"/>
    </row>
    <row r="1082" spans="2:14" x14ac:dyDescent="0.25">
      <c r="B1082" s="164">
        <v>1050</v>
      </c>
      <c r="C1082" s="172">
        <f ca="1">'Data (DefiLlama)'!$H$7*100+_xlfn.NORM.S.INV(RAND())*'Data (DefiLlama)'!$K$7*$C$6</f>
        <v>4.1589581731130272</v>
      </c>
      <c r="D1082" s="172">
        <f ca="1">'Data (DefiLlama)'!$H$8*100+_xlfn.NORM.S.INV(RAND())*'Data (DefiLlama)'!$K$8*$C$6</f>
        <v>5.6932944541365398</v>
      </c>
      <c r="E1082" s="172">
        <f ca="1">'Data (DefiLlama)'!$H$9*100+_xlfn.NORM.S.INV(RAND())*'Data (DefiLlama)'!$K$9*$C$6</f>
        <v>5.2539407930317976</v>
      </c>
      <c r="F1082" s="172">
        <f ca="1">'Data (DefiLlama)'!$H$10*100+_xlfn.NORM.S.INV(RAND())*'Data (DefiLlama)'!$K$10*$C$6</f>
        <v>2.7996843885097658</v>
      </c>
      <c r="G1082" s="172">
        <f ca="1">'Data (DefiLlama)'!$H$11*100+_xlfn.NORM.S.INV(RAND())*'Data (DefiLlama)'!$K$11*$C$6</f>
        <v>0.16348841339782225</v>
      </c>
      <c r="H1082" s="172">
        <f ca="1">'Data (DefiLlama)'!$H$12*100+_xlfn.NORM.S.INV(RAND())*'Data (DefiLlama)'!$K$12*$C$6</f>
        <v>4.7131704930979348</v>
      </c>
      <c r="I1082" s="175">
        <f ca="1">'Data (DefiLlama)'!$H$13*100+_xlfn.NORM.S.INV(RAND())*'Data (DefiLlama)'!$K$13*$C$6</f>
        <v>4.6793678864413284</v>
      </c>
      <c r="J1082" s="172">
        <f ca="1">C1082*'Allocation - Base'!$H$6+D1082*'Allocation - Base'!$H$7+E1082*'Allocation - Base'!$H$8+F1082*'Allocation - Base'!$H$9+G1082*'Allocation - Base'!$H$10+H1082*'Allocation - Base'!$H$11+I1082*'Allocation - Base'!$H$12</f>
        <v>4.6996462583605734</v>
      </c>
      <c r="K1082" s="172">
        <f t="shared" ca="1" si="49"/>
        <v>0</v>
      </c>
      <c r="L1082" s="172">
        <f t="shared" ca="1" si="50"/>
        <v>4.5996462583605737</v>
      </c>
      <c r="M1082" s="172">
        <f t="shared" ca="1" si="51"/>
        <v>4.5996462583605737</v>
      </c>
      <c r="N1082" s="172"/>
    </row>
    <row r="1083" spans="2:14" x14ac:dyDescent="0.25">
      <c r="B1083" s="164">
        <v>1051</v>
      </c>
      <c r="C1083" s="172">
        <f ca="1">'Data (DefiLlama)'!$H$7*100+_xlfn.NORM.S.INV(RAND())*'Data (DefiLlama)'!$K$7*$C$6</f>
        <v>4.0392115503747572</v>
      </c>
      <c r="D1083" s="172">
        <f ca="1">'Data (DefiLlama)'!$H$8*100+_xlfn.NORM.S.INV(RAND())*'Data (DefiLlama)'!$K$8*$C$6</f>
        <v>3.7382633727189076</v>
      </c>
      <c r="E1083" s="172">
        <f ca="1">'Data (DefiLlama)'!$H$9*100+_xlfn.NORM.S.INV(RAND())*'Data (DefiLlama)'!$K$9*$C$6</f>
        <v>4.456127919015195</v>
      </c>
      <c r="F1083" s="172">
        <f ca="1">'Data (DefiLlama)'!$H$10*100+_xlfn.NORM.S.INV(RAND())*'Data (DefiLlama)'!$K$10*$C$6</f>
        <v>3.4070816449777208</v>
      </c>
      <c r="G1083" s="172">
        <f ca="1">'Data (DefiLlama)'!$H$11*100+_xlfn.NORM.S.INV(RAND())*'Data (DefiLlama)'!$K$11*$C$6</f>
        <v>0.12863456952016653</v>
      </c>
      <c r="H1083" s="172">
        <f ca="1">'Data (DefiLlama)'!$H$12*100+_xlfn.NORM.S.INV(RAND())*'Data (DefiLlama)'!$K$12*$C$6</f>
        <v>3.8416979187185811</v>
      </c>
      <c r="I1083" s="175">
        <f ca="1">'Data (DefiLlama)'!$H$13*100+_xlfn.NORM.S.INV(RAND())*'Data (DefiLlama)'!$K$13*$C$6</f>
        <v>6.6529147805216802</v>
      </c>
      <c r="J1083" s="172">
        <f ca="1">C1083*'Allocation - Base'!$H$6+D1083*'Allocation - Base'!$H$7+E1083*'Allocation - Base'!$H$8+F1083*'Allocation - Base'!$H$9+G1083*'Allocation - Base'!$H$10+H1083*'Allocation - Base'!$H$11+I1083*'Allocation - Base'!$H$12</f>
        <v>3.8430477043297486</v>
      </c>
      <c r="K1083" s="172">
        <f t="shared" ca="1" si="49"/>
        <v>0</v>
      </c>
      <c r="L1083" s="172">
        <f t="shared" ca="1" si="50"/>
        <v>3.7430477043297485</v>
      </c>
      <c r="M1083" s="172">
        <f t="shared" ca="1" si="51"/>
        <v>3.7430477043297485</v>
      </c>
      <c r="N1083" s="172"/>
    </row>
    <row r="1084" spans="2:14" x14ac:dyDescent="0.25">
      <c r="B1084" s="164">
        <v>1052</v>
      </c>
      <c r="C1084" s="172">
        <f ca="1">'Data (DefiLlama)'!$H$7*100+_xlfn.NORM.S.INV(RAND())*'Data (DefiLlama)'!$K$7*$C$6</f>
        <v>4.2149374351410041</v>
      </c>
      <c r="D1084" s="172">
        <f ca="1">'Data (DefiLlama)'!$H$8*100+_xlfn.NORM.S.INV(RAND())*'Data (DefiLlama)'!$K$8*$C$6</f>
        <v>4.9513275496737839</v>
      </c>
      <c r="E1084" s="172">
        <f ca="1">'Data (DefiLlama)'!$H$9*100+_xlfn.NORM.S.INV(RAND())*'Data (DefiLlama)'!$K$9*$C$6</f>
        <v>5.223948505598023</v>
      </c>
      <c r="F1084" s="172">
        <f ca="1">'Data (DefiLlama)'!$H$10*100+_xlfn.NORM.S.INV(RAND())*'Data (DefiLlama)'!$K$10*$C$6</f>
        <v>3.7003463405443311</v>
      </c>
      <c r="G1084" s="172">
        <f ca="1">'Data (DefiLlama)'!$H$11*100+_xlfn.NORM.S.INV(RAND())*'Data (DefiLlama)'!$K$11*$C$6</f>
        <v>-0.22701137775256522</v>
      </c>
      <c r="H1084" s="172">
        <f ca="1">'Data (DefiLlama)'!$H$12*100+_xlfn.NORM.S.INV(RAND())*'Data (DefiLlama)'!$K$12*$C$6</f>
        <v>5.6340506943039426</v>
      </c>
      <c r="I1084" s="175">
        <f ca="1">'Data (DefiLlama)'!$H$13*100+_xlfn.NORM.S.INV(RAND())*'Data (DefiLlama)'!$K$13*$C$6</f>
        <v>5.9484955159046402</v>
      </c>
      <c r="J1084" s="172">
        <f ca="1">C1084*'Allocation - Base'!$H$6+D1084*'Allocation - Base'!$H$7+E1084*'Allocation - Base'!$H$8+F1084*'Allocation - Base'!$H$9+G1084*'Allocation - Base'!$H$10+H1084*'Allocation - Base'!$H$11+I1084*'Allocation - Base'!$H$12</f>
        <v>4.642057279618216</v>
      </c>
      <c r="K1084" s="172">
        <f t="shared" ca="1" si="49"/>
        <v>0</v>
      </c>
      <c r="L1084" s="172">
        <f t="shared" ca="1" si="50"/>
        <v>4.5420572796182164</v>
      </c>
      <c r="M1084" s="172">
        <f t="shared" ca="1" si="51"/>
        <v>4.5420572796182164</v>
      </c>
      <c r="N1084" s="172"/>
    </row>
    <row r="1085" spans="2:14" x14ac:dyDescent="0.25">
      <c r="B1085" s="164">
        <v>1053</v>
      </c>
      <c r="C1085" s="172">
        <f ca="1">'Data (DefiLlama)'!$H$7*100+_xlfn.NORM.S.INV(RAND())*'Data (DefiLlama)'!$K$7*$C$6</f>
        <v>4.4663416138394805</v>
      </c>
      <c r="D1085" s="172">
        <f ca="1">'Data (DefiLlama)'!$H$8*100+_xlfn.NORM.S.INV(RAND())*'Data (DefiLlama)'!$K$8*$C$6</f>
        <v>5.8247247911078501</v>
      </c>
      <c r="E1085" s="172">
        <f ca="1">'Data (DefiLlama)'!$H$9*100+_xlfn.NORM.S.INV(RAND())*'Data (DefiLlama)'!$K$9*$C$6</f>
        <v>3.1346292328613821</v>
      </c>
      <c r="F1085" s="172">
        <f ca="1">'Data (DefiLlama)'!$H$10*100+_xlfn.NORM.S.INV(RAND())*'Data (DefiLlama)'!$K$10*$C$6</f>
        <v>2.8330828154158363</v>
      </c>
      <c r="G1085" s="172">
        <f ca="1">'Data (DefiLlama)'!$H$11*100+_xlfn.NORM.S.INV(RAND())*'Data (DefiLlama)'!$K$11*$C$6</f>
        <v>0.11286336341689678</v>
      </c>
      <c r="H1085" s="172">
        <f ca="1">'Data (DefiLlama)'!$H$12*100+_xlfn.NORM.S.INV(RAND())*'Data (DefiLlama)'!$K$12*$C$6</f>
        <v>4.3836043275994188</v>
      </c>
      <c r="I1085" s="175">
        <f ca="1">'Data (DefiLlama)'!$H$13*100+_xlfn.NORM.S.INV(RAND())*'Data (DefiLlama)'!$K$13*$C$6</f>
        <v>2.9841799579703814</v>
      </c>
      <c r="J1085" s="172">
        <f ca="1">C1085*'Allocation - Base'!$H$6+D1085*'Allocation - Base'!$H$7+E1085*'Allocation - Base'!$H$8+F1085*'Allocation - Base'!$H$9+G1085*'Allocation - Base'!$H$10+H1085*'Allocation - Base'!$H$11+I1085*'Allocation - Base'!$H$12</f>
        <v>4.2429248074549095</v>
      </c>
      <c r="K1085" s="172">
        <f t="shared" ca="1" si="49"/>
        <v>0</v>
      </c>
      <c r="L1085" s="172">
        <f t="shared" ca="1" si="50"/>
        <v>4.1429248074549099</v>
      </c>
      <c r="M1085" s="172">
        <f t="shared" ca="1" si="51"/>
        <v>4.1429248074549099</v>
      </c>
      <c r="N1085" s="172"/>
    </row>
    <row r="1086" spans="2:14" x14ac:dyDescent="0.25">
      <c r="B1086" s="164">
        <v>1054</v>
      </c>
      <c r="C1086" s="172">
        <f ca="1">'Data (DefiLlama)'!$H$7*100+_xlfn.NORM.S.INV(RAND())*'Data (DefiLlama)'!$K$7*$C$6</f>
        <v>4.1223749592681074</v>
      </c>
      <c r="D1086" s="172">
        <f ca="1">'Data (DefiLlama)'!$H$8*100+_xlfn.NORM.S.INV(RAND())*'Data (DefiLlama)'!$K$8*$C$6</f>
        <v>3.1043162520112375</v>
      </c>
      <c r="E1086" s="172">
        <f ca="1">'Data (DefiLlama)'!$H$9*100+_xlfn.NORM.S.INV(RAND())*'Data (DefiLlama)'!$K$9*$C$6</f>
        <v>4.6416386250077739</v>
      </c>
      <c r="F1086" s="172">
        <f ca="1">'Data (DefiLlama)'!$H$10*100+_xlfn.NORM.S.INV(RAND())*'Data (DefiLlama)'!$K$10*$C$6</f>
        <v>3.619252686681024</v>
      </c>
      <c r="G1086" s="172">
        <f ca="1">'Data (DefiLlama)'!$H$11*100+_xlfn.NORM.S.INV(RAND())*'Data (DefiLlama)'!$K$11*$C$6</f>
        <v>-6.3168746108260398E-2</v>
      </c>
      <c r="H1086" s="172">
        <f ca="1">'Data (DefiLlama)'!$H$12*100+_xlfn.NORM.S.INV(RAND())*'Data (DefiLlama)'!$K$12*$C$6</f>
        <v>4.3533312644516489</v>
      </c>
      <c r="I1086" s="175">
        <f ca="1">'Data (DefiLlama)'!$H$13*100+_xlfn.NORM.S.INV(RAND())*'Data (DefiLlama)'!$K$13*$C$6</f>
        <v>5.475523133056635</v>
      </c>
      <c r="J1086" s="172">
        <f ca="1">C1086*'Allocation - Base'!$H$6+D1086*'Allocation - Base'!$H$7+E1086*'Allocation - Base'!$H$8+F1086*'Allocation - Base'!$H$9+G1086*'Allocation - Base'!$H$10+H1086*'Allocation - Base'!$H$11+I1086*'Allocation - Base'!$H$12</f>
        <v>3.8230424593975187</v>
      </c>
      <c r="K1086" s="172">
        <f t="shared" ca="1" si="49"/>
        <v>0</v>
      </c>
      <c r="L1086" s="172">
        <f t="shared" ca="1" si="50"/>
        <v>3.7230424593975187</v>
      </c>
      <c r="M1086" s="172">
        <f t="shared" ca="1" si="51"/>
        <v>3.7230424593975187</v>
      </c>
      <c r="N1086" s="172"/>
    </row>
    <row r="1087" spans="2:14" x14ac:dyDescent="0.25">
      <c r="B1087" s="164">
        <v>1055</v>
      </c>
      <c r="C1087" s="172">
        <f ca="1">'Data (DefiLlama)'!$H$7*100+_xlfn.NORM.S.INV(RAND())*'Data (DefiLlama)'!$K$7*$C$6</f>
        <v>4.2856987304466996</v>
      </c>
      <c r="D1087" s="172">
        <f ca="1">'Data (DefiLlama)'!$H$8*100+_xlfn.NORM.S.INV(RAND())*'Data (DefiLlama)'!$K$8*$C$6</f>
        <v>4.6622670924404295</v>
      </c>
      <c r="E1087" s="172">
        <f ca="1">'Data (DefiLlama)'!$H$9*100+_xlfn.NORM.S.INV(RAND())*'Data (DefiLlama)'!$K$9*$C$6</f>
        <v>3.9232687681835365</v>
      </c>
      <c r="F1087" s="172">
        <f ca="1">'Data (DefiLlama)'!$H$10*100+_xlfn.NORM.S.INV(RAND())*'Data (DefiLlama)'!$K$10*$C$6</f>
        <v>3.2111154337023931</v>
      </c>
      <c r="G1087" s="172">
        <f ca="1">'Data (DefiLlama)'!$H$11*100+_xlfn.NORM.S.INV(RAND())*'Data (DefiLlama)'!$K$11*$C$6</f>
        <v>-2.5543613292600188E-3</v>
      </c>
      <c r="H1087" s="172">
        <f ca="1">'Data (DefiLlama)'!$H$12*100+_xlfn.NORM.S.INV(RAND())*'Data (DefiLlama)'!$K$12*$C$6</f>
        <v>4.351789297872541</v>
      </c>
      <c r="I1087" s="175">
        <f ca="1">'Data (DefiLlama)'!$H$13*100+_xlfn.NORM.S.INV(RAND())*'Data (DefiLlama)'!$K$13*$C$6</f>
        <v>4.9916585491726924</v>
      </c>
      <c r="J1087" s="172">
        <f ca="1">C1087*'Allocation - Base'!$H$6+D1087*'Allocation - Base'!$H$7+E1087*'Allocation - Base'!$H$8+F1087*'Allocation - Base'!$H$9+G1087*'Allocation - Base'!$H$10+H1087*'Allocation - Base'!$H$11+I1087*'Allocation - Base'!$H$12</f>
        <v>4.084734260904419</v>
      </c>
      <c r="K1087" s="172">
        <f t="shared" ca="1" si="49"/>
        <v>0</v>
      </c>
      <c r="L1087" s="172">
        <f t="shared" ca="1" si="50"/>
        <v>3.984734260904419</v>
      </c>
      <c r="M1087" s="172">
        <f t="shared" ca="1" si="51"/>
        <v>3.984734260904419</v>
      </c>
      <c r="N1087" s="172"/>
    </row>
    <row r="1088" spans="2:14" x14ac:dyDescent="0.25">
      <c r="B1088" s="164">
        <v>1056</v>
      </c>
      <c r="C1088" s="172">
        <f ca="1">'Data (DefiLlama)'!$H$7*100+_xlfn.NORM.S.INV(RAND())*'Data (DefiLlama)'!$K$7*$C$6</f>
        <v>4.0801602851211722</v>
      </c>
      <c r="D1088" s="172">
        <f ca="1">'Data (DefiLlama)'!$H$8*100+_xlfn.NORM.S.INV(RAND())*'Data (DefiLlama)'!$K$8*$C$6</f>
        <v>5.059099733051875</v>
      </c>
      <c r="E1088" s="172">
        <f ca="1">'Data (DefiLlama)'!$H$9*100+_xlfn.NORM.S.INV(RAND())*'Data (DefiLlama)'!$K$9*$C$6</f>
        <v>3.907127691569352</v>
      </c>
      <c r="F1088" s="172">
        <f ca="1">'Data (DefiLlama)'!$H$10*100+_xlfn.NORM.S.INV(RAND())*'Data (DefiLlama)'!$K$10*$C$6</f>
        <v>3.7776755491600351</v>
      </c>
      <c r="G1088" s="172">
        <f ca="1">'Data (DefiLlama)'!$H$11*100+_xlfn.NORM.S.INV(RAND())*'Data (DefiLlama)'!$K$11*$C$6</f>
        <v>-0.34283852147880239</v>
      </c>
      <c r="H1088" s="172">
        <f ca="1">'Data (DefiLlama)'!$H$12*100+_xlfn.NORM.S.INV(RAND())*'Data (DefiLlama)'!$K$12*$C$6</f>
        <v>4.2781960522318325</v>
      </c>
      <c r="I1088" s="175">
        <f ca="1">'Data (DefiLlama)'!$H$13*100+_xlfn.NORM.S.INV(RAND())*'Data (DefiLlama)'!$K$13*$C$6</f>
        <v>6.2528414974243756</v>
      </c>
      <c r="J1088" s="172">
        <f ca="1">C1088*'Allocation - Base'!$H$6+D1088*'Allocation - Base'!$H$7+E1088*'Allocation - Base'!$H$8+F1088*'Allocation - Base'!$H$9+G1088*'Allocation - Base'!$H$10+H1088*'Allocation - Base'!$H$11+I1088*'Allocation - Base'!$H$12</f>
        <v>4.0901924234524927</v>
      </c>
      <c r="K1088" s="172">
        <f t="shared" ca="1" si="49"/>
        <v>0</v>
      </c>
      <c r="L1088" s="172">
        <f t="shared" ca="1" si="50"/>
        <v>3.9901924234524926</v>
      </c>
      <c r="M1088" s="172">
        <f t="shared" ca="1" si="51"/>
        <v>3.9901924234524926</v>
      </c>
      <c r="N1088" s="172"/>
    </row>
    <row r="1089" spans="2:14" x14ac:dyDescent="0.25">
      <c r="B1089" s="164">
        <v>1057</v>
      </c>
      <c r="C1089" s="172">
        <f ca="1">'Data (DefiLlama)'!$H$7*100+_xlfn.NORM.S.INV(RAND())*'Data (DefiLlama)'!$K$7*$C$6</f>
        <v>4.0516767341661497</v>
      </c>
      <c r="D1089" s="172">
        <f ca="1">'Data (DefiLlama)'!$H$8*100+_xlfn.NORM.S.INV(RAND())*'Data (DefiLlama)'!$K$8*$C$6</f>
        <v>2.8471155413390368</v>
      </c>
      <c r="E1089" s="172">
        <f ca="1">'Data (DefiLlama)'!$H$9*100+_xlfn.NORM.S.INV(RAND())*'Data (DefiLlama)'!$K$9*$C$6</f>
        <v>4.524967460117173</v>
      </c>
      <c r="F1089" s="172">
        <f ca="1">'Data (DefiLlama)'!$H$10*100+_xlfn.NORM.S.INV(RAND())*'Data (DefiLlama)'!$K$10*$C$6</f>
        <v>3.3277300138475647</v>
      </c>
      <c r="G1089" s="172">
        <f ca="1">'Data (DefiLlama)'!$H$11*100+_xlfn.NORM.S.INV(RAND())*'Data (DefiLlama)'!$K$11*$C$6</f>
        <v>-0.16224365145022002</v>
      </c>
      <c r="H1089" s="172">
        <f ca="1">'Data (DefiLlama)'!$H$12*100+_xlfn.NORM.S.INV(RAND())*'Data (DefiLlama)'!$K$12*$C$6</f>
        <v>4.0135523120686569</v>
      </c>
      <c r="I1089" s="175">
        <f ca="1">'Data (DefiLlama)'!$H$13*100+_xlfn.NORM.S.INV(RAND())*'Data (DefiLlama)'!$K$13*$C$6</f>
        <v>6.0451924245077784</v>
      </c>
      <c r="J1089" s="172">
        <f ca="1">C1089*'Allocation - Base'!$H$6+D1089*'Allocation - Base'!$H$7+E1089*'Allocation - Base'!$H$8+F1089*'Allocation - Base'!$H$9+G1089*'Allocation - Base'!$H$10+H1089*'Allocation - Base'!$H$11+I1089*'Allocation - Base'!$H$12</f>
        <v>3.6524444348516849</v>
      </c>
      <c r="K1089" s="172">
        <f t="shared" ca="1" si="49"/>
        <v>0</v>
      </c>
      <c r="L1089" s="172">
        <f t="shared" ca="1" si="50"/>
        <v>3.5524444348516848</v>
      </c>
      <c r="M1089" s="172">
        <f t="shared" ca="1" si="51"/>
        <v>3.5524444348516848</v>
      </c>
      <c r="N1089" s="172"/>
    </row>
    <row r="1090" spans="2:14" x14ac:dyDescent="0.25">
      <c r="B1090" s="164">
        <v>1058</v>
      </c>
      <c r="C1090" s="172">
        <f ca="1">'Data (DefiLlama)'!$H$7*100+_xlfn.NORM.S.INV(RAND())*'Data (DefiLlama)'!$K$7*$C$6</f>
        <v>4.5033483131614007</v>
      </c>
      <c r="D1090" s="172">
        <f ca="1">'Data (DefiLlama)'!$H$8*100+_xlfn.NORM.S.INV(RAND())*'Data (DefiLlama)'!$K$8*$C$6</f>
        <v>4.7792456328491015</v>
      </c>
      <c r="E1090" s="172">
        <f ca="1">'Data (DefiLlama)'!$H$9*100+_xlfn.NORM.S.INV(RAND())*'Data (DefiLlama)'!$K$9*$C$6</f>
        <v>5.0955616056989772</v>
      </c>
      <c r="F1090" s="172">
        <f ca="1">'Data (DefiLlama)'!$H$10*100+_xlfn.NORM.S.INV(RAND())*'Data (DefiLlama)'!$K$10*$C$6</f>
        <v>4.2104006996697558</v>
      </c>
      <c r="G1090" s="172">
        <f ca="1">'Data (DefiLlama)'!$H$11*100+_xlfn.NORM.S.INV(RAND())*'Data (DefiLlama)'!$K$11*$C$6</f>
        <v>-1.8883149392203959E-2</v>
      </c>
      <c r="H1090" s="172">
        <f ca="1">'Data (DefiLlama)'!$H$12*100+_xlfn.NORM.S.INV(RAND())*'Data (DefiLlama)'!$K$12*$C$6</f>
        <v>4.4907606145238548</v>
      </c>
      <c r="I1090" s="175">
        <f ca="1">'Data (DefiLlama)'!$H$13*100+_xlfn.NORM.S.INV(RAND())*'Data (DefiLlama)'!$K$13*$C$6</f>
        <v>8.0970126275624459</v>
      </c>
      <c r="J1090" s="172">
        <f ca="1">C1090*'Allocation - Base'!$H$6+D1090*'Allocation - Base'!$H$7+E1090*'Allocation - Base'!$H$8+F1090*'Allocation - Base'!$H$9+G1090*'Allocation - Base'!$H$10+H1090*'Allocation - Base'!$H$11+I1090*'Allocation - Base'!$H$12</f>
        <v>4.4923762382944075</v>
      </c>
      <c r="K1090" s="172">
        <f t="shared" ca="1" si="49"/>
        <v>0</v>
      </c>
      <c r="L1090" s="172">
        <f t="shared" ca="1" si="50"/>
        <v>4.3923762382944078</v>
      </c>
      <c r="M1090" s="172">
        <f t="shared" ca="1" si="51"/>
        <v>4.3923762382944078</v>
      </c>
      <c r="N1090" s="172"/>
    </row>
    <row r="1091" spans="2:14" x14ac:dyDescent="0.25">
      <c r="B1091" s="164">
        <v>1059</v>
      </c>
      <c r="C1091" s="172">
        <f ca="1">'Data (DefiLlama)'!$H$7*100+_xlfn.NORM.S.INV(RAND())*'Data (DefiLlama)'!$K$7*$C$6</f>
        <v>4.1724796595380971</v>
      </c>
      <c r="D1091" s="172">
        <f ca="1">'Data (DefiLlama)'!$H$8*100+_xlfn.NORM.S.INV(RAND())*'Data (DefiLlama)'!$K$8*$C$6</f>
        <v>5.6861659245351355</v>
      </c>
      <c r="E1091" s="172">
        <f ca="1">'Data (DefiLlama)'!$H$9*100+_xlfn.NORM.S.INV(RAND())*'Data (DefiLlama)'!$K$9*$C$6</f>
        <v>4.8243354905623246</v>
      </c>
      <c r="F1091" s="172">
        <f ca="1">'Data (DefiLlama)'!$H$10*100+_xlfn.NORM.S.INV(RAND())*'Data (DefiLlama)'!$K$10*$C$6</f>
        <v>3.7309930163720555</v>
      </c>
      <c r="G1091" s="172">
        <f ca="1">'Data (DefiLlama)'!$H$11*100+_xlfn.NORM.S.INV(RAND())*'Data (DefiLlama)'!$K$11*$C$6</f>
        <v>-0.12584334710564371</v>
      </c>
      <c r="H1091" s="172">
        <f ca="1">'Data (DefiLlama)'!$H$12*100+_xlfn.NORM.S.INV(RAND())*'Data (DefiLlama)'!$K$12*$C$6</f>
        <v>4.3459043586273012</v>
      </c>
      <c r="I1091" s="175">
        <f ca="1">'Data (DefiLlama)'!$H$13*100+_xlfn.NORM.S.INV(RAND())*'Data (DefiLlama)'!$K$13*$C$6</f>
        <v>5.2555916670073533</v>
      </c>
      <c r="J1091" s="172">
        <f ca="1">C1091*'Allocation - Base'!$H$6+D1091*'Allocation - Base'!$H$7+E1091*'Allocation - Base'!$H$8+F1091*'Allocation - Base'!$H$9+G1091*'Allocation - Base'!$H$10+H1091*'Allocation - Base'!$H$11+I1091*'Allocation - Base'!$H$12</f>
        <v>4.5249627380746071</v>
      </c>
      <c r="K1091" s="172">
        <f t="shared" ca="1" si="49"/>
        <v>0.66678822591643083</v>
      </c>
      <c r="L1091" s="172">
        <f t="shared" ca="1" si="50"/>
        <v>3.7581745121581767</v>
      </c>
      <c r="M1091" s="172">
        <f t="shared" ca="1" si="51"/>
        <v>4.4249627380746075</v>
      </c>
      <c r="N1091" s="172"/>
    </row>
    <row r="1092" spans="2:14" x14ac:dyDescent="0.25">
      <c r="B1092" s="164">
        <v>1060</v>
      </c>
      <c r="C1092" s="172">
        <f ca="1">'Data (DefiLlama)'!$H$7*100+_xlfn.NORM.S.INV(RAND())*'Data (DefiLlama)'!$K$7*$C$6</f>
        <v>4.50329690233729</v>
      </c>
      <c r="D1092" s="172">
        <f ca="1">'Data (DefiLlama)'!$H$8*100+_xlfn.NORM.S.INV(RAND())*'Data (DefiLlama)'!$K$8*$C$6</f>
        <v>4.1859233320424378</v>
      </c>
      <c r="E1092" s="172">
        <f ca="1">'Data (DefiLlama)'!$H$9*100+_xlfn.NORM.S.INV(RAND())*'Data (DefiLlama)'!$K$9*$C$6</f>
        <v>4.7439962090442194</v>
      </c>
      <c r="F1092" s="172">
        <f ca="1">'Data (DefiLlama)'!$H$10*100+_xlfn.NORM.S.INV(RAND())*'Data (DefiLlama)'!$K$10*$C$6</f>
        <v>3.4680182618757756</v>
      </c>
      <c r="G1092" s="172">
        <f ca="1">'Data (DefiLlama)'!$H$11*100+_xlfn.NORM.S.INV(RAND())*'Data (DefiLlama)'!$K$11*$C$6</f>
        <v>0.32927194894717965</v>
      </c>
      <c r="H1092" s="172">
        <f ca="1">'Data (DefiLlama)'!$H$12*100+_xlfn.NORM.S.INV(RAND())*'Data (DefiLlama)'!$K$12*$C$6</f>
        <v>5.09833904416453</v>
      </c>
      <c r="I1092" s="175">
        <f ca="1">'Data (DefiLlama)'!$H$13*100+_xlfn.NORM.S.INV(RAND())*'Data (DefiLlama)'!$K$13*$C$6</f>
        <v>5.9165486038174775</v>
      </c>
      <c r="J1092" s="172">
        <f ca="1">C1092*'Allocation - Base'!$H$6+D1092*'Allocation - Base'!$H$7+E1092*'Allocation - Base'!$H$8+F1092*'Allocation - Base'!$H$9+G1092*'Allocation - Base'!$H$10+H1092*'Allocation - Base'!$H$11+I1092*'Allocation - Base'!$H$12</f>
        <v>4.3646834100448899</v>
      </c>
      <c r="K1092" s="172">
        <f t="shared" ca="1" si="49"/>
        <v>0</v>
      </c>
      <c r="L1092" s="172">
        <f t="shared" ca="1" si="50"/>
        <v>4.2646834100448903</v>
      </c>
      <c r="M1092" s="172">
        <f t="shared" ca="1" si="51"/>
        <v>4.2646834100448903</v>
      </c>
      <c r="N1092" s="172"/>
    </row>
    <row r="1093" spans="2:14" x14ac:dyDescent="0.25">
      <c r="B1093" s="164">
        <v>1061</v>
      </c>
      <c r="C1093" s="172">
        <f ca="1">'Data (DefiLlama)'!$H$7*100+_xlfn.NORM.S.INV(RAND())*'Data (DefiLlama)'!$K$7*$C$6</f>
        <v>4.2385620583879238</v>
      </c>
      <c r="D1093" s="172">
        <f ca="1">'Data (DefiLlama)'!$H$8*100+_xlfn.NORM.S.INV(RAND())*'Data (DefiLlama)'!$K$8*$C$6</f>
        <v>4.9175621743041686</v>
      </c>
      <c r="E1093" s="172">
        <f ca="1">'Data (DefiLlama)'!$H$9*100+_xlfn.NORM.S.INV(RAND())*'Data (DefiLlama)'!$K$9*$C$6</f>
        <v>3.6786035852238985</v>
      </c>
      <c r="F1093" s="172">
        <f ca="1">'Data (DefiLlama)'!$H$10*100+_xlfn.NORM.S.INV(RAND())*'Data (DefiLlama)'!$K$10*$C$6</f>
        <v>3.3053323315241658</v>
      </c>
      <c r="G1093" s="172">
        <f ca="1">'Data (DefiLlama)'!$H$11*100+_xlfn.NORM.S.INV(RAND())*'Data (DefiLlama)'!$K$11*$C$6</f>
        <v>0.10522969684282678</v>
      </c>
      <c r="H1093" s="172">
        <f ca="1">'Data (DefiLlama)'!$H$12*100+_xlfn.NORM.S.INV(RAND())*'Data (DefiLlama)'!$K$12*$C$6</f>
        <v>6.0388078480885881</v>
      </c>
      <c r="I1093" s="175">
        <f ca="1">'Data (DefiLlama)'!$H$13*100+_xlfn.NORM.S.INV(RAND())*'Data (DefiLlama)'!$K$13*$C$6</f>
        <v>6.9922194817949146</v>
      </c>
      <c r="J1093" s="172">
        <f ca="1">C1093*'Allocation - Base'!$H$6+D1093*'Allocation - Base'!$H$7+E1093*'Allocation - Base'!$H$8+F1093*'Allocation - Base'!$H$9+G1093*'Allocation - Base'!$H$10+H1093*'Allocation - Base'!$H$11+I1093*'Allocation - Base'!$H$12</f>
        <v>4.3316927194538239</v>
      </c>
      <c r="K1093" s="172">
        <f t="shared" ca="1" si="49"/>
        <v>0</v>
      </c>
      <c r="L1093" s="172">
        <f t="shared" ca="1" si="50"/>
        <v>4.2316927194538243</v>
      </c>
      <c r="M1093" s="172">
        <f t="shared" ca="1" si="51"/>
        <v>4.2316927194538243</v>
      </c>
      <c r="N1093" s="172"/>
    </row>
    <row r="1094" spans="2:14" x14ac:dyDescent="0.25">
      <c r="B1094" s="164">
        <v>1062</v>
      </c>
      <c r="C1094" s="172">
        <f ca="1">'Data (DefiLlama)'!$H$7*100+_xlfn.NORM.S.INV(RAND())*'Data (DefiLlama)'!$K$7*$C$6</f>
        <v>4.0483085565439492</v>
      </c>
      <c r="D1094" s="172">
        <f ca="1">'Data (DefiLlama)'!$H$8*100+_xlfn.NORM.S.INV(RAND())*'Data (DefiLlama)'!$K$8*$C$6</f>
        <v>4.7655536913535368</v>
      </c>
      <c r="E1094" s="172">
        <f ca="1">'Data (DefiLlama)'!$H$9*100+_xlfn.NORM.S.INV(RAND())*'Data (DefiLlama)'!$K$9*$C$6</f>
        <v>4.0141413888920345</v>
      </c>
      <c r="F1094" s="172">
        <f ca="1">'Data (DefiLlama)'!$H$10*100+_xlfn.NORM.S.INV(RAND())*'Data (DefiLlama)'!$K$10*$C$6</f>
        <v>3.7771437889537092</v>
      </c>
      <c r="G1094" s="172">
        <f ca="1">'Data (DefiLlama)'!$H$11*100+_xlfn.NORM.S.INV(RAND())*'Data (DefiLlama)'!$K$11*$C$6</f>
        <v>-3.7638568072431322E-2</v>
      </c>
      <c r="H1094" s="172">
        <f ca="1">'Data (DefiLlama)'!$H$12*100+_xlfn.NORM.S.INV(RAND())*'Data (DefiLlama)'!$K$12*$C$6</f>
        <v>4.2115675971582824</v>
      </c>
      <c r="I1094" s="175">
        <f ca="1">'Data (DefiLlama)'!$H$13*100+_xlfn.NORM.S.INV(RAND())*'Data (DefiLlama)'!$K$13*$C$6</f>
        <v>6.3308815877222582</v>
      </c>
      <c r="J1094" s="172">
        <f ca="1">C1094*'Allocation - Base'!$H$6+D1094*'Allocation - Base'!$H$7+E1094*'Allocation - Base'!$H$8+F1094*'Allocation - Base'!$H$9+G1094*'Allocation - Base'!$H$10+H1094*'Allocation - Base'!$H$11+I1094*'Allocation - Base'!$H$12</f>
        <v>4.0392695481946985</v>
      </c>
      <c r="K1094" s="172">
        <f t="shared" ca="1" si="49"/>
        <v>0.80464499779619425</v>
      </c>
      <c r="L1094" s="172">
        <f t="shared" ca="1" si="50"/>
        <v>3.1346245503985042</v>
      </c>
      <c r="M1094" s="172">
        <f t="shared" ca="1" si="51"/>
        <v>3.9392695481946984</v>
      </c>
      <c r="N1094" s="172"/>
    </row>
    <row r="1095" spans="2:14" x14ac:dyDescent="0.25">
      <c r="B1095" s="164">
        <v>1063</v>
      </c>
      <c r="C1095" s="172">
        <f ca="1">'Data (DefiLlama)'!$H$7*100+_xlfn.NORM.S.INV(RAND())*'Data (DefiLlama)'!$K$7*$C$6</f>
        <v>4.1167531985667853</v>
      </c>
      <c r="D1095" s="172">
        <f ca="1">'Data (DefiLlama)'!$H$8*100+_xlfn.NORM.S.INV(RAND())*'Data (DefiLlama)'!$K$8*$C$6</f>
        <v>4.4790000630414006</v>
      </c>
      <c r="E1095" s="172">
        <f ca="1">'Data (DefiLlama)'!$H$9*100+_xlfn.NORM.S.INV(RAND())*'Data (DefiLlama)'!$K$9*$C$6</f>
        <v>4.4546120753533973</v>
      </c>
      <c r="F1095" s="172">
        <f ca="1">'Data (DefiLlama)'!$H$10*100+_xlfn.NORM.S.INV(RAND())*'Data (DefiLlama)'!$K$10*$C$6</f>
        <v>3.2395282141326147</v>
      </c>
      <c r="G1095" s="172">
        <f ca="1">'Data (DefiLlama)'!$H$11*100+_xlfn.NORM.S.INV(RAND())*'Data (DefiLlama)'!$K$11*$C$6</f>
        <v>0.37421015216499715</v>
      </c>
      <c r="H1095" s="172">
        <f ca="1">'Data (DefiLlama)'!$H$12*100+_xlfn.NORM.S.INV(RAND())*'Data (DefiLlama)'!$K$12*$C$6</f>
        <v>4.1024715434803873</v>
      </c>
      <c r="I1095" s="175">
        <f ca="1">'Data (DefiLlama)'!$H$13*100+_xlfn.NORM.S.INV(RAND())*'Data (DefiLlama)'!$K$13*$C$6</f>
        <v>5.9892226744203487</v>
      </c>
      <c r="J1095" s="172">
        <f ca="1">C1095*'Allocation - Base'!$H$6+D1095*'Allocation - Base'!$H$7+E1095*'Allocation - Base'!$H$8+F1095*'Allocation - Base'!$H$9+G1095*'Allocation - Base'!$H$10+H1095*'Allocation - Base'!$H$11+I1095*'Allocation - Base'!$H$12</f>
        <v>4.1025102332990429</v>
      </c>
      <c r="K1095" s="172">
        <f t="shared" ca="1" si="49"/>
        <v>0</v>
      </c>
      <c r="L1095" s="172">
        <f t="shared" ca="1" si="50"/>
        <v>4.0025102332990432</v>
      </c>
      <c r="M1095" s="172">
        <f t="shared" ca="1" si="51"/>
        <v>4.0025102332990432</v>
      </c>
      <c r="N1095" s="172"/>
    </row>
    <row r="1096" spans="2:14" x14ac:dyDescent="0.25">
      <c r="B1096" s="164">
        <v>1064</v>
      </c>
      <c r="C1096" s="172">
        <f ca="1">'Data (DefiLlama)'!$H$7*100+_xlfn.NORM.S.INV(RAND())*'Data (DefiLlama)'!$K$7*$C$6</f>
        <v>4.1713824493536187</v>
      </c>
      <c r="D1096" s="172">
        <f ca="1">'Data (DefiLlama)'!$H$8*100+_xlfn.NORM.S.INV(RAND())*'Data (DefiLlama)'!$K$8*$C$6</f>
        <v>4.3063785225739339</v>
      </c>
      <c r="E1096" s="172">
        <f ca="1">'Data (DefiLlama)'!$H$9*100+_xlfn.NORM.S.INV(RAND())*'Data (DefiLlama)'!$K$9*$C$6</f>
        <v>5.0041934716483913</v>
      </c>
      <c r="F1096" s="172">
        <f ca="1">'Data (DefiLlama)'!$H$10*100+_xlfn.NORM.S.INV(RAND())*'Data (DefiLlama)'!$K$10*$C$6</f>
        <v>3.3633212326673423</v>
      </c>
      <c r="G1096" s="172">
        <f ca="1">'Data (DefiLlama)'!$H$11*100+_xlfn.NORM.S.INV(RAND())*'Data (DefiLlama)'!$K$11*$C$6</f>
        <v>-0.13396879472902881</v>
      </c>
      <c r="H1096" s="172">
        <f ca="1">'Data (DefiLlama)'!$H$12*100+_xlfn.NORM.S.INV(RAND())*'Data (DefiLlama)'!$K$12*$C$6</f>
        <v>4.4077527900015978</v>
      </c>
      <c r="I1096" s="175">
        <f ca="1">'Data (DefiLlama)'!$H$13*100+_xlfn.NORM.S.INV(RAND())*'Data (DefiLlama)'!$K$13*$C$6</f>
        <v>3.9874194046260665</v>
      </c>
      <c r="J1096" s="172">
        <f ca="1">C1096*'Allocation - Base'!$H$6+D1096*'Allocation - Base'!$H$7+E1096*'Allocation - Base'!$H$8+F1096*'Allocation - Base'!$H$9+G1096*'Allocation - Base'!$H$10+H1096*'Allocation - Base'!$H$11+I1096*'Allocation - Base'!$H$12</f>
        <v>4.2335222121254557</v>
      </c>
      <c r="K1096" s="172">
        <f t="shared" ca="1" si="49"/>
        <v>0</v>
      </c>
      <c r="L1096" s="172">
        <f t="shared" ca="1" si="50"/>
        <v>4.133522212125456</v>
      </c>
      <c r="M1096" s="172">
        <f t="shared" ca="1" si="51"/>
        <v>4.133522212125456</v>
      </c>
      <c r="N1096" s="172"/>
    </row>
    <row r="1097" spans="2:14" x14ac:dyDescent="0.25">
      <c r="B1097" s="164">
        <v>1065</v>
      </c>
      <c r="C1097" s="172">
        <f ca="1">'Data (DefiLlama)'!$H$7*100+_xlfn.NORM.S.INV(RAND())*'Data (DefiLlama)'!$K$7*$C$6</f>
        <v>3.9408719824381868</v>
      </c>
      <c r="D1097" s="172">
        <f ca="1">'Data (DefiLlama)'!$H$8*100+_xlfn.NORM.S.INV(RAND())*'Data (DefiLlama)'!$K$8*$C$6</f>
        <v>4.9164049157910199</v>
      </c>
      <c r="E1097" s="172">
        <f ca="1">'Data (DefiLlama)'!$H$9*100+_xlfn.NORM.S.INV(RAND())*'Data (DefiLlama)'!$K$9*$C$6</f>
        <v>3.7902934080100557</v>
      </c>
      <c r="F1097" s="172">
        <f ca="1">'Data (DefiLlama)'!$H$10*100+_xlfn.NORM.S.INV(RAND())*'Data (DefiLlama)'!$K$10*$C$6</f>
        <v>3.9037487555663826</v>
      </c>
      <c r="G1097" s="172">
        <f ca="1">'Data (DefiLlama)'!$H$11*100+_xlfn.NORM.S.INV(RAND())*'Data (DefiLlama)'!$K$11*$C$6</f>
        <v>0.2810455917000601</v>
      </c>
      <c r="H1097" s="172">
        <f ca="1">'Data (DefiLlama)'!$H$12*100+_xlfn.NORM.S.INV(RAND())*'Data (DefiLlama)'!$K$12*$C$6</f>
        <v>3.3102065171853177</v>
      </c>
      <c r="I1097" s="175">
        <f ca="1">'Data (DefiLlama)'!$H$13*100+_xlfn.NORM.S.INV(RAND())*'Data (DefiLlama)'!$K$13*$C$6</f>
        <v>6.1756587118786035</v>
      </c>
      <c r="J1097" s="172">
        <f ca="1">C1097*'Allocation - Base'!$H$6+D1097*'Allocation - Base'!$H$7+E1097*'Allocation - Base'!$H$8+F1097*'Allocation - Base'!$H$9+G1097*'Allocation - Base'!$H$10+H1097*'Allocation - Base'!$H$11+I1097*'Allocation - Base'!$H$12</f>
        <v>3.8695194328445259</v>
      </c>
      <c r="K1097" s="172">
        <f t="shared" ca="1" si="49"/>
        <v>0</v>
      </c>
      <c r="L1097" s="172">
        <f t="shared" ca="1" si="50"/>
        <v>3.7695194328445258</v>
      </c>
      <c r="M1097" s="172">
        <f t="shared" ca="1" si="51"/>
        <v>3.7695194328445258</v>
      </c>
      <c r="N1097" s="172"/>
    </row>
    <row r="1098" spans="2:14" x14ac:dyDescent="0.25">
      <c r="B1098" s="164">
        <v>1066</v>
      </c>
      <c r="C1098" s="172">
        <f ca="1">'Data (DefiLlama)'!$H$7*100+_xlfn.NORM.S.INV(RAND())*'Data (DefiLlama)'!$K$7*$C$6</f>
        <v>4.1047372154771624</v>
      </c>
      <c r="D1098" s="172">
        <f ca="1">'Data (DefiLlama)'!$H$8*100+_xlfn.NORM.S.INV(RAND())*'Data (DefiLlama)'!$K$8*$C$6</f>
        <v>4.0343154369965477</v>
      </c>
      <c r="E1098" s="172">
        <f ca="1">'Data (DefiLlama)'!$H$9*100+_xlfn.NORM.S.INV(RAND())*'Data (DefiLlama)'!$K$9*$C$6</f>
        <v>4.1993039588284073</v>
      </c>
      <c r="F1098" s="172">
        <f ca="1">'Data (DefiLlama)'!$H$10*100+_xlfn.NORM.S.INV(RAND())*'Data (DefiLlama)'!$K$10*$C$6</f>
        <v>3.6808161081095703</v>
      </c>
      <c r="G1098" s="172">
        <f ca="1">'Data (DefiLlama)'!$H$11*100+_xlfn.NORM.S.INV(RAND())*'Data (DefiLlama)'!$K$11*$C$6</f>
        <v>0.59162094914680341</v>
      </c>
      <c r="H1098" s="172">
        <f ca="1">'Data (DefiLlama)'!$H$12*100+_xlfn.NORM.S.INV(RAND())*'Data (DefiLlama)'!$K$12*$C$6</f>
        <v>4.9021668285554538</v>
      </c>
      <c r="I1098" s="175">
        <f ca="1">'Data (DefiLlama)'!$H$13*100+_xlfn.NORM.S.INV(RAND())*'Data (DefiLlama)'!$K$13*$C$6</f>
        <v>5.4349779540425809</v>
      </c>
      <c r="J1098" s="172">
        <f ca="1">C1098*'Allocation - Base'!$H$6+D1098*'Allocation - Base'!$H$7+E1098*'Allocation - Base'!$H$8+F1098*'Allocation - Base'!$H$9+G1098*'Allocation - Base'!$H$10+H1098*'Allocation - Base'!$H$11+I1098*'Allocation - Base'!$H$12</f>
        <v>4.0547320853400457</v>
      </c>
      <c r="K1098" s="172">
        <f t="shared" ca="1" si="49"/>
        <v>0</v>
      </c>
      <c r="L1098" s="172">
        <f t="shared" ca="1" si="50"/>
        <v>3.9547320853400456</v>
      </c>
      <c r="M1098" s="172">
        <f t="shared" ca="1" si="51"/>
        <v>3.9547320853400456</v>
      </c>
      <c r="N1098" s="172"/>
    </row>
    <row r="1099" spans="2:14" x14ac:dyDescent="0.25">
      <c r="B1099" s="164">
        <v>1067</v>
      </c>
      <c r="C1099" s="172">
        <f ca="1">'Data (DefiLlama)'!$H$7*100+_xlfn.NORM.S.INV(RAND())*'Data (DefiLlama)'!$K$7*$C$6</f>
        <v>4.237238262565155</v>
      </c>
      <c r="D1099" s="172">
        <f ca="1">'Data (DefiLlama)'!$H$8*100+_xlfn.NORM.S.INV(RAND())*'Data (DefiLlama)'!$K$8*$C$6</f>
        <v>3.9885836546001534</v>
      </c>
      <c r="E1099" s="172">
        <f ca="1">'Data (DefiLlama)'!$H$9*100+_xlfn.NORM.S.INV(RAND())*'Data (DefiLlama)'!$K$9*$C$6</f>
        <v>4.3397185097888853</v>
      </c>
      <c r="F1099" s="172">
        <f ca="1">'Data (DefiLlama)'!$H$10*100+_xlfn.NORM.S.INV(RAND())*'Data (DefiLlama)'!$K$10*$C$6</f>
        <v>3.0414642344654759</v>
      </c>
      <c r="G1099" s="172">
        <f ca="1">'Data (DefiLlama)'!$H$11*100+_xlfn.NORM.S.INV(RAND())*'Data (DefiLlama)'!$K$11*$C$6</f>
        <v>-5.2850701589939028E-2</v>
      </c>
      <c r="H1099" s="172">
        <f ca="1">'Data (DefiLlama)'!$H$12*100+_xlfn.NORM.S.INV(RAND())*'Data (DefiLlama)'!$K$12*$C$6</f>
        <v>4.5158631705323007</v>
      </c>
      <c r="I1099" s="175">
        <f ca="1">'Data (DefiLlama)'!$H$13*100+_xlfn.NORM.S.INV(RAND())*'Data (DefiLlama)'!$K$13*$C$6</f>
        <v>4.8315390861359848</v>
      </c>
      <c r="J1099" s="172">
        <f ca="1">C1099*'Allocation - Base'!$H$6+D1099*'Allocation - Base'!$H$7+E1099*'Allocation - Base'!$H$8+F1099*'Allocation - Base'!$H$9+G1099*'Allocation - Base'!$H$10+H1099*'Allocation - Base'!$H$11+I1099*'Allocation - Base'!$H$12</f>
        <v>4.0279839603671546</v>
      </c>
      <c r="K1099" s="172">
        <f t="shared" ca="1" si="49"/>
        <v>0</v>
      </c>
      <c r="L1099" s="172">
        <f t="shared" ca="1" si="50"/>
        <v>3.9279839603671545</v>
      </c>
      <c r="M1099" s="172">
        <f t="shared" ca="1" si="51"/>
        <v>3.9279839603671545</v>
      </c>
      <c r="N1099" s="172"/>
    </row>
    <row r="1100" spans="2:14" x14ac:dyDescent="0.25">
      <c r="B1100" s="164">
        <v>1068</v>
      </c>
      <c r="C1100" s="172">
        <f ca="1">'Data (DefiLlama)'!$H$7*100+_xlfn.NORM.S.INV(RAND())*'Data (DefiLlama)'!$K$7*$C$6</f>
        <v>3.7730616928186986</v>
      </c>
      <c r="D1100" s="172">
        <f ca="1">'Data (DefiLlama)'!$H$8*100+_xlfn.NORM.S.INV(RAND())*'Data (DefiLlama)'!$K$8*$C$6</f>
        <v>5.1985752384296484</v>
      </c>
      <c r="E1100" s="172">
        <f ca="1">'Data (DefiLlama)'!$H$9*100+_xlfn.NORM.S.INV(RAND())*'Data (DefiLlama)'!$K$9*$C$6</f>
        <v>3.9945409834515155</v>
      </c>
      <c r="F1100" s="172">
        <f ca="1">'Data (DefiLlama)'!$H$10*100+_xlfn.NORM.S.INV(RAND())*'Data (DefiLlama)'!$K$10*$C$6</f>
        <v>3.0949861103502982</v>
      </c>
      <c r="G1100" s="172">
        <f ca="1">'Data (DefiLlama)'!$H$11*100+_xlfn.NORM.S.INV(RAND())*'Data (DefiLlama)'!$K$11*$C$6</f>
        <v>0.13974067872010032</v>
      </c>
      <c r="H1100" s="172">
        <f ca="1">'Data (DefiLlama)'!$H$12*100+_xlfn.NORM.S.INV(RAND())*'Data (DefiLlama)'!$K$12*$C$6</f>
        <v>4.0111885310939499</v>
      </c>
      <c r="I1100" s="175">
        <f ca="1">'Data (DefiLlama)'!$H$13*100+_xlfn.NORM.S.INV(RAND())*'Data (DefiLlama)'!$K$13*$C$6</f>
        <v>6.3015031751769754</v>
      </c>
      <c r="J1100" s="172">
        <f ca="1">C1100*'Allocation - Base'!$H$6+D1100*'Allocation - Base'!$H$7+E1100*'Allocation - Base'!$H$8+F1100*'Allocation - Base'!$H$9+G1100*'Allocation - Base'!$H$10+H1100*'Allocation - Base'!$H$11+I1100*'Allocation - Base'!$H$12</f>
        <v>4.0388628769159975</v>
      </c>
      <c r="K1100" s="172">
        <f t="shared" ca="1" si="49"/>
        <v>0</v>
      </c>
      <c r="L1100" s="172">
        <f t="shared" ca="1" si="50"/>
        <v>3.9388628769159975</v>
      </c>
      <c r="M1100" s="172">
        <f t="shared" ca="1" si="51"/>
        <v>3.9388628769159975</v>
      </c>
      <c r="N1100" s="172"/>
    </row>
    <row r="1101" spans="2:14" x14ac:dyDescent="0.25">
      <c r="B1101" s="164">
        <v>1069</v>
      </c>
      <c r="C1101" s="172">
        <f ca="1">'Data (DefiLlama)'!$H$7*100+_xlfn.NORM.S.INV(RAND())*'Data (DefiLlama)'!$K$7*$C$6</f>
        <v>4.4155823236862561</v>
      </c>
      <c r="D1101" s="172">
        <f ca="1">'Data (DefiLlama)'!$H$8*100+_xlfn.NORM.S.INV(RAND())*'Data (DefiLlama)'!$K$8*$C$6</f>
        <v>5.0594886715235345</v>
      </c>
      <c r="E1101" s="172">
        <f ca="1">'Data (DefiLlama)'!$H$9*100+_xlfn.NORM.S.INV(RAND())*'Data (DefiLlama)'!$K$9*$C$6</f>
        <v>3.9729504550158397</v>
      </c>
      <c r="F1101" s="172">
        <f ca="1">'Data (DefiLlama)'!$H$10*100+_xlfn.NORM.S.INV(RAND())*'Data (DefiLlama)'!$K$10*$C$6</f>
        <v>3.5850532875264287</v>
      </c>
      <c r="G1101" s="172">
        <f ca="1">'Data (DefiLlama)'!$H$11*100+_xlfn.NORM.S.INV(RAND())*'Data (DefiLlama)'!$K$11*$C$6</f>
        <v>0.19250965965268982</v>
      </c>
      <c r="H1101" s="172">
        <f ca="1">'Data (DefiLlama)'!$H$12*100+_xlfn.NORM.S.INV(RAND())*'Data (DefiLlama)'!$K$12*$C$6</f>
        <v>4.6052823167301353</v>
      </c>
      <c r="I1101" s="175">
        <f ca="1">'Data (DefiLlama)'!$H$13*100+_xlfn.NORM.S.INV(RAND())*'Data (DefiLlama)'!$K$13*$C$6</f>
        <v>5.2777151588510538</v>
      </c>
      <c r="J1101" s="172">
        <f ca="1">C1101*'Allocation - Base'!$H$6+D1101*'Allocation - Base'!$H$7+E1101*'Allocation - Base'!$H$8+F1101*'Allocation - Base'!$H$9+G1101*'Allocation - Base'!$H$10+H1101*'Allocation - Base'!$H$11+I1101*'Allocation - Base'!$H$12</f>
        <v>4.283202309232875</v>
      </c>
      <c r="K1101" s="172">
        <f t="shared" ca="1" si="49"/>
        <v>0</v>
      </c>
      <c r="L1101" s="172">
        <f t="shared" ca="1" si="50"/>
        <v>4.1832023092328754</v>
      </c>
      <c r="M1101" s="172">
        <f t="shared" ca="1" si="51"/>
        <v>4.1832023092328754</v>
      </c>
      <c r="N1101" s="172"/>
    </row>
    <row r="1102" spans="2:14" x14ac:dyDescent="0.25">
      <c r="B1102" s="164">
        <v>1070</v>
      </c>
      <c r="C1102" s="172">
        <f ca="1">'Data (DefiLlama)'!$H$7*100+_xlfn.NORM.S.INV(RAND())*'Data (DefiLlama)'!$K$7*$C$6</f>
        <v>4.1779968414283015</v>
      </c>
      <c r="D1102" s="172">
        <f ca="1">'Data (DefiLlama)'!$H$8*100+_xlfn.NORM.S.INV(RAND())*'Data (DefiLlama)'!$K$8*$C$6</f>
        <v>5.0840950519847254</v>
      </c>
      <c r="E1102" s="172">
        <f ca="1">'Data (DefiLlama)'!$H$9*100+_xlfn.NORM.S.INV(RAND())*'Data (DefiLlama)'!$K$9*$C$6</f>
        <v>4.5206214275554171</v>
      </c>
      <c r="F1102" s="172">
        <f ca="1">'Data (DefiLlama)'!$H$10*100+_xlfn.NORM.S.INV(RAND())*'Data (DefiLlama)'!$K$10*$C$6</f>
        <v>3.6673152495101142</v>
      </c>
      <c r="G1102" s="172">
        <f ca="1">'Data (DefiLlama)'!$H$11*100+_xlfn.NORM.S.INV(RAND())*'Data (DefiLlama)'!$K$11*$C$6</f>
        <v>0.25697855805142705</v>
      </c>
      <c r="H1102" s="172">
        <f ca="1">'Data (DefiLlama)'!$H$12*100+_xlfn.NORM.S.INV(RAND())*'Data (DefiLlama)'!$K$12*$C$6</f>
        <v>4.0075004437474044</v>
      </c>
      <c r="I1102" s="175">
        <f ca="1">'Data (DefiLlama)'!$H$13*100+_xlfn.NORM.S.INV(RAND())*'Data (DefiLlama)'!$K$13*$C$6</f>
        <v>5.1008371576981064</v>
      </c>
      <c r="J1102" s="172">
        <f ca="1">C1102*'Allocation - Base'!$H$6+D1102*'Allocation - Base'!$H$7+E1102*'Allocation - Base'!$H$8+F1102*'Allocation - Base'!$H$9+G1102*'Allocation - Base'!$H$10+H1102*'Allocation - Base'!$H$11+I1102*'Allocation - Base'!$H$12</f>
        <v>4.2685521667782078</v>
      </c>
      <c r="K1102" s="172">
        <f t="shared" ca="1" si="49"/>
        <v>0</v>
      </c>
      <c r="L1102" s="172">
        <f t="shared" ca="1" si="50"/>
        <v>4.1685521667782082</v>
      </c>
      <c r="M1102" s="172">
        <f t="shared" ca="1" si="51"/>
        <v>4.1685521667782082</v>
      </c>
      <c r="N1102" s="172"/>
    </row>
    <row r="1103" spans="2:14" x14ac:dyDescent="0.25">
      <c r="B1103" s="164">
        <v>1071</v>
      </c>
      <c r="C1103" s="172">
        <f ca="1">'Data (DefiLlama)'!$H$7*100+_xlfn.NORM.S.INV(RAND())*'Data (DefiLlama)'!$K$7*$C$6</f>
        <v>3.8802924509856678</v>
      </c>
      <c r="D1103" s="172">
        <f ca="1">'Data (DefiLlama)'!$H$8*100+_xlfn.NORM.S.INV(RAND())*'Data (DefiLlama)'!$K$8*$C$6</f>
        <v>6.1411167541124669</v>
      </c>
      <c r="E1103" s="172">
        <f ca="1">'Data (DefiLlama)'!$H$9*100+_xlfn.NORM.S.INV(RAND())*'Data (DefiLlama)'!$K$9*$C$6</f>
        <v>3.8310481366224636</v>
      </c>
      <c r="F1103" s="172">
        <f ca="1">'Data (DefiLlama)'!$H$10*100+_xlfn.NORM.S.INV(RAND())*'Data (DefiLlama)'!$K$10*$C$6</f>
        <v>2.7946150721542407</v>
      </c>
      <c r="G1103" s="172">
        <f ca="1">'Data (DefiLlama)'!$H$11*100+_xlfn.NORM.S.INV(RAND())*'Data (DefiLlama)'!$K$11*$C$6</f>
        <v>-0.25300787645390233</v>
      </c>
      <c r="H1103" s="172">
        <f ca="1">'Data (DefiLlama)'!$H$12*100+_xlfn.NORM.S.INV(RAND())*'Data (DefiLlama)'!$K$12*$C$6</f>
        <v>5.1105736766831003</v>
      </c>
      <c r="I1103" s="175">
        <f ca="1">'Data (DefiLlama)'!$H$13*100+_xlfn.NORM.S.INV(RAND())*'Data (DefiLlama)'!$K$13*$C$6</f>
        <v>5.216214505055091</v>
      </c>
      <c r="J1103" s="172">
        <f ca="1">C1103*'Allocation - Base'!$H$6+D1103*'Allocation - Base'!$H$7+E1103*'Allocation - Base'!$H$8+F1103*'Allocation - Base'!$H$9+G1103*'Allocation - Base'!$H$10+H1103*'Allocation - Base'!$H$11+I1103*'Allocation - Base'!$H$12</f>
        <v>4.4110646156592024</v>
      </c>
      <c r="K1103" s="172">
        <f t="shared" ca="1" si="49"/>
        <v>0</v>
      </c>
      <c r="L1103" s="172">
        <f t="shared" ca="1" si="50"/>
        <v>4.3110646156592027</v>
      </c>
      <c r="M1103" s="172">
        <f t="shared" ca="1" si="51"/>
        <v>4.3110646156592027</v>
      </c>
      <c r="N1103" s="172"/>
    </row>
    <row r="1104" spans="2:14" x14ac:dyDescent="0.25">
      <c r="B1104" s="164">
        <v>1072</v>
      </c>
      <c r="C1104" s="172">
        <f ca="1">'Data (DefiLlama)'!$H$7*100+_xlfn.NORM.S.INV(RAND())*'Data (DefiLlama)'!$K$7*$C$6</f>
        <v>4.2552910543414546</v>
      </c>
      <c r="D1104" s="172">
        <f ca="1">'Data (DefiLlama)'!$H$8*100+_xlfn.NORM.S.INV(RAND())*'Data (DefiLlama)'!$K$8*$C$6</f>
        <v>5.7948566383765181</v>
      </c>
      <c r="E1104" s="172">
        <f ca="1">'Data (DefiLlama)'!$H$9*100+_xlfn.NORM.S.INV(RAND())*'Data (DefiLlama)'!$K$9*$C$6</f>
        <v>4.409915452709563</v>
      </c>
      <c r="F1104" s="172">
        <f ca="1">'Data (DefiLlama)'!$H$10*100+_xlfn.NORM.S.INV(RAND())*'Data (DefiLlama)'!$K$10*$C$6</f>
        <v>2.7509111839176934</v>
      </c>
      <c r="G1104" s="172">
        <f ca="1">'Data (DefiLlama)'!$H$11*100+_xlfn.NORM.S.INV(RAND())*'Data (DefiLlama)'!$K$11*$C$6</f>
        <v>0.33418475001789916</v>
      </c>
      <c r="H1104" s="172">
        <f ca="1">'Data (DefiLlama)'!$H$12*100+_xlfn.NORM.S.INV(RAND())*'Data (DefiLlama)'!$K$12*$C$6</f>
        <v>4.8851071437416795</v>
      </c>
      <c r="I1104" s="175">
        <f ca="1">'Data (DefiLlama)'!$H$13*100+_xlfn.NORM.S.INV(RAND())*'Data (DefiLlama)'!$K$13*$C$6</f>
        <v>4.8373736388922355</v>
      </c>
      <c r="J1104" s="172">
        <f ca="1">C1104*'Allocation - Base'!$H$6+D1104*'Allocation - Base'!$H$7+E1104*'Allocation - Base'!$H$8+F1104*'Allocation - Base'!$H$9+G1104*'Allocation - Base'!$H$10+H1104*'Allocation - Base'!$H$11+I1104*'Allocation - Base'!$H$12</f>
        <v>4.5772556481361031</v>
      </c>
      <c r="K1104" s="172">
        <f t="shared" ca="1" si="49"/>
        <v>0</v>
      </c>
      <c r="L1104" s="172">
        <f t="shared" ca="1" si="50"/>
        <v>4.4772556481361034</v>
      </c>
      <c r="M1104" s="172">
        <f t="shared" ca="1" si="51"/>
        <v>4.4772556481361034</v>
      </c>
      <c r="N1104" s="172"/>
    </row>
    <row r="1105" spans="2:14" x14ac:dyDescent="0.25">
      <c r="B1105" s="164">
        <v>1073</v>
      </c>
      <c r="C1105" s="172">
        <f ca="1">'Data (DefiLlama)'!$H$7*100+_xlfn.NORM.S.INV(RAND())*'Data (DefiLlama)'!$K$7*$C$6</f>
        <v>4.2435052760971779</v>
      </c>
      <c r="D1105" s="172">
        <f ca="1">'Data (DefiLlama)'!$H$8*100+_xlfn.NORM.S.INV(RAND())*'Data (DefiLlama)'!$K$8*$C$6</f>
        <v>5.0180739349176342</v>
      </c>
      <c r="E1105" s="172">
        <f ca="1">'Data (DefiLlama)'!$H$9*100+_xlfn.NORM.S.INV(RAND())*'Data (DefiLlama)'!$K$9*$C$6</f>
        <v>4.2858465293768537</v>
      </c>
      <c r="F1105" s="172">
        <f ca="1">'Data (DefiLlama)'!$H$10*100+_xlfn.NORM.S.INV(RAND())*'Data (DefiLlama)'!$K$10*$C$6</f>
        <v>2.9511826032975343</v>
      </c>
      <c r="G1105" s="172">
        <f ca="1">'Data (DefiLlama)'!$H$11*100+_xlfn.NORM.S.INV(RAND())*'Data (DefiLlama)'!$K$11*$C$6</f>
        <v>0.18578045621822376</v>
      </c>
      <c r="H1105" s="172">
        <f ca="1">'Data (DefiLlama)'!$H$12*100+_xlfn.NORM.S.INV(RAND())*'Data (DefiLlama)'!$K$12*$C$6</f>
        <v>4.2582703719742181</v>
      </c>
      <c r="I1105" s="175">
        <f ca="1">'Data (DefiLlama)'!$H$13*100+_xlfn.NORM.S.INV(RAND())*'Data (DefiLlama)'!$K$13*$C$6</f>
        <v>4.300123287171969</v>
      </c>
      <c r="J1105" s="172">
        <f ca="1">C1105*'Allocation - Base'!$H$6+D1105*'Allocation - Base'!$H$7+E1105*'Allocation - Base'!$H$8+F1105*'Allocation - Base'!$H$9+G1105*'Allocation - Base'!$H$10+H1105*'Allocation - Base'!$H$11+I1105*'Allocation - Base'!$H$12</f>
        <v>4.24706127750982</v>
      </c>
      <c r="K1105" s="172">
        <f t="shared" ca="1" si="49"/>
        <v>0</v>
      </c>
      <c r="L1105" s="172">
        <f t="shared" ca="1" si="50"/>
        <v>4.1470612775098203</v>
      </c>
      <c r="M1105" s="172">
        <f t="shared" ca="1" si="51"/>
        <v>4.1470612775098203</v>
      </c>
      <c r="N1105" s="172"/>
    </row>
    <row r="1106" spans="2:14" x14ac:dyDescent="0.25">
      <c r="B1106" s="164">
        <v>1074</v>
      </c>
      <c r="C1106" s="172">
        <f ca="1">'Data (DefiLlama)'!$H$7*100+_xlfn.NORM.S.INV(RAND())*'Data (DefiLlama)'!$K$7*$C$6</f>
        <v>4.341263261398721</v>
      </c>
      <c r="D1106" s="172">
        <f ca="1">'Data (DefiLlama)'!$H$8*100+_xlfn.NORM.S.INV(RAND())*'Data (DefiLlama)'!$K$8*$C$6</f>
        <v>5.9357508657552334</v>
      </c>
      <c r="E1106" s="172">
        <f ca="1">'Data (DefiLlama)'!$H$9*100+_xlfn.NORM.S.INV(RAND())*'Data (DefiLlama)'!$K$9*$C$6</f>
        <v>4.3921513867846329</v>
      </c>
      <c r="F1106" s="172">
        <f ca="1">'Data (DefiLlama)'!$H$10*100+_xlfn.NORM.S.INV(RAND())*'Data (DefiLlama)'!$K$10*$C$6</f>
        <v>2.8192060069587308</v>
      </c>
      <c r="G1106" s="172">
        <f ca="1">'Data (DefiLlama)'!$H$11*100+_xlfn.NORM.S.INV(RAND())*'Data (DefiLlama)'!$K$11*$C$6</f>
        <v>0.28878649019955721</v>
      </c>
      <c r="H1106" s="172">
        <f ca="1">'Data (DefiLlama)'!$H$12*100+_xlfn.NORM.S.INV(RAND())*'Data (DefiLlama)'!$K$12*$C$6</f>
        <v>3.3444920877755235</v>
      </c>
      <c r="I1106" s="175">
        <f ca="1">'Data (DefiLlama)'!$H$13*100+_xlfn.NORM.S.INV(RAND())*'Data (DefiLlama)'!$K$13*$C$6</f>
        <v>5.1093587382133121</v>
      </c>
      <c r="J1106" s="172">
        <f ca="1">C1106*'Allocation - Base'!$H$6+D1106*'Allocation - Base'!$H$7+E1106*'Allocation - Base'!$H$8+F1106*'Allocation - Base'!$H$9+G1106*'Allocation - Base'!$H$10+H1106*'Allocation - Base'!$H$11+I1106*'Allocation - Base'!$H$12</f>
        <v>4.4004676792308892</v>
      </c>
      <c r="K1106" s="172">
        <f t="shared" ca="1" si="49"/>
        <v>0</v>
      </c>
      <c r="L1106" s="172">
        <f t="shared" ca="1" si="50"/>
        <v>4.3004676792308896</v>
      </c>
      <c r="M1106" s="172">
        <f t="shared" ca="1" si="51"/>
        <v>4.3004676792308896</v>
      </c>
      <c r="N1106" s="172"/>
    </row>
    <row r="1107" spans="2:14" x14ac:dyDescent="0.25">
      <c r="B1107" s="164">
        <v>1075</v>
      </c>
      <c r="C1107" s="172">
        <f ca="1">'Data (DefiLlama)'!$H$7*100+_xlfn.NORM.S.INV(RAND())*'Data (DefiLlama)'!$K$7*$C$6</f>
        <v>4.3394692346934391</v>
      </c>
      <c r="D1107" s="172">
        <f ca="1">'Data (DefiLlama)'!$H$8*100+_xlfn.NORM.S.INV(RAND())*'Data (DefiLlama)'!$K$8*$C$6</f>
        <v>3.5552349983041394</v>
      </c>
      <c r="E1107" s="172">
        <f ca="1">'Data (DefiLlama)'!$H$9*100+_xlfn.NORM.S.INV(RAND())*'Data (DefiLlama)'!$K$9*$C$6</f>
        <v>4.8476824321668195</v>
      </c>
      <c r="F1107" s="172">
        <f ca="1">'Data (DefiLlama)'!$H$10*100+_xlfn.NORM.S.INV(RAND())*'Data (DefiLlama)'!$K$10*$C$6</f>
        <v>2.9130497788134675</v>
      </c>
      <c r="G1107" s="172">
        <f ca="1">'Data (DefiLlama)'!$H$11*100+_xlfn.NORM.S.INV(RAND())*'Data (DefiLlama)'!$K$11*$C$6</f>
        <v>-6.7155995381568703E-2</v>
      </c>
      <c r="H1107" s="172">
        <f ca="1">'Data (DefiLlama)'!$H$12*100+_xlfn.NORM.S.INV(RAND())*'Data (DefiLlama)'!$K$12*$C$6</f>
        <v>4.9694729183518902</v>
      </c>
      <c r="I1107" s="175">
        <f ca="1">'Data (DefiLlama)'!$H$13*100+_xlfn.NORM.S.INV(RAND())*'Data (DefiLlama)'!$K$13*$C$6</f>
        <v>7.4307267035162221</v>
      </c>
      <c r="J1107" s="172">
        <f ca="1">C1107*'Allocation - Base'!$H$6+D1107*'Allocation - Base'!$H$7+E1107*'Allocation - Base'!$H$8+F1107*'Allocation - Base'!$H$9+G1107*'Allocation - Base'!$H$10+H1107*'Allocation - Base'!$H$11+I1107*'Allocation - Base'!$H$12</f>
        <v>4.1446332660094765</v>
      </c>
      <c r="K1107" s="172">
        <f t="shared" ca="1" si="49"/>
        <v>0</v>
      </c>
      <c r="L1107" s="172">
        <f t="shared" ca="1" si="50"/>
        <v>4.0446332660094768</v>
      </c>
      <c r="M1107" s="172">
        <f t="shared" ca="1" si="51"/>
        <v>4.0446332660094768</v>
      </c>
      <c r="N1107" s="172"/>
    </row>
    <row r="1108" spans="2:14" x14ac:dyDescent="0.25">
      <c r="B1108" s="164">
        <v>1076</v>
      </c>
      <c r="C1108" s="172">
        <f ca="1">'Data (DefiLlama)'!$H$7*100+_xlfn.NORM.S.INV(RAND())*'Data (DefiLlama)'!$K$7*$C$6</f>
        <v>4.536266331976595</v>
      </c>
      <c r="D1108" s="172">
        <f ca="1">'Data (DefiLlama)'!$H$8*100+_xlfn.NORM.S.INV(RAND())*'Data (DefiLlama)'!$K$8*$C$6</f>
        <v>4.9106258434186909</v>
      </c>
      <c r="E1108" s="172">
        <f ca="1">'Data (DefiLlama)'!$H$9*100+_xlfn.NORM.S.INV(RAND())*'Data (DefiLlama)'!$K$9*$C$6</f>
        <v>4.3425806275296761</v>
      </c>
      <c r="F1108" s="172">
        <f ca="1">'Data (DefiLlama)'!$H$10*100+_xlfn.NORM.S.INV(RAND())*'Data (DefiLlama)'!$K$10*$C$6</f>
        <v>3.102304990052585</v>
      </c>
      <c r="G1108" s="172">
        <f ca="1">'Data (DefiLlama)'!$H$11*100+_xlfn.NORM.S.INV(RAND())*'Data (DefiLlama)'!$K$11*$C$6</f>
        <v>-3.8773519027932883E-3</v>
      </c>
      <c r="H1108" s="172">
        <f ca="1">'Data (DefiLlama)'!$H$12*100+_xlfn.NORM.S.INV(RAND())*'Data (DefiLlama)'!$K$12*$C$6</f>
        <v>5.26351178657562</v>
      </c>
      <c r="I1108" s="175">
        <f ca="1">'Data (DefiLlama)'!$H$13*100+_xlfn.NORM.S.INV(RAND())*'Data (DefiLlama)'!$K$13*$C$6</f>
        <v>5.6414097534220415</v>
      </c>
      <c r="J1108" s="172">
        <f ca="1">C1108*'Allocation - Base'!$H$6+D1108*'Allocation - Base'!$H$7+E1108*'Allocation - Base'!$H$8+F1108*'Allocation - Base'!$H$9+G1108*'Allocation - Base'!$H$10+H1108*'Allocation - Base'!$H$11+I1108*'Allocation - Base'!$H$12</f>
        <v>4.4635144177212736</v>
      </c>
      <c r="K1108" s="172">
        <f t="shared" ca="1" si="49"/>
        <v>0</v>
      </c>
      <c r="L1108" s="172">
        <f t="shared" ca="1" si="50"/>
        <v>4.3635144177212739</v>
      </c>
      <c r="M1108" s="172">
        <f t="shared" ca="1" si="51"/>
        <v>4.3635144177212739</v>
      </c>
      <c r="N1108" s="172"/>
    </row>
    <row r="1109" spans="2:14" x14ac:dyDescent="0.25">
      <c r="B1109" s="164">
        <v>1077</v>
      </c>
      <c r="C1109" s="172">
        <f ca="1">'Data (DefiLlama)'!$H$7*100+_xlfn.NORM.S.INV(RAND())*'Data (DefiLlama)'!$K$7*$C$6</f>
        <v>4.2925770727511292</v>
      </c>
      <c r="D1109" s="172">
        <f ca="1">'Data (DefiLlama)'!$H$8*100+_xlfn.NORM.S.INV(RAND())*'Data (DefiLlama)'!$K$8*$C$6</f>
        <v>5.5328161246109193</v>
      </c>
      <c r="E1109" s="172">
        <f ca="1">'Data (DefiLlama)'!$H$9*100+_xlfn.NORM.S.INV(RAND())*'Data (DefiLlama)'!$K$9*$C$6</f>
        <v>3.4403689886255084</v>
      </c>
      <c r="F1109" s="172">
        <f ca="1">'Data (DefiLlama)'!$H$10*100+_xlfn.NORM.S.INV(RAND())*'Data (DefiLlama)'!$K$10*$C$6</f>
        <v>3.9675616797193212</v>
      </c>
      <c r="G1109" s="172">
        <f ca="1">'Data (DefiLlama)'!$H$11*100+_xlfn.NORM.S.INV(RAND())*'Data (DefiLlama)'!$K$11*$C$6</f>
        <v>2.9180711214007428E-2</v>
      </c>
      <c r="H1109" s="172">
        <f ca="1">'Data (DefiLlama)'!$H$12*100+_xlfn.NORM.S.INV(RAND())*'Data (DefiLlama)'!$K$12*$C$6</f>
        <v>4.1667481348228206</v>
      </c>
      <c r="I1109" s="175">
        <f ca="1">'Data (DefiLlama)'!$H$13*100+_xlfn.NORM.S.INV(RAND())*'Data (DefiLlama)'!$K$13*$C$6</f>
        <v>6.1005368645351759</v>
      </c>
      <c r="J1109" s="172">
        <f ca="1">C1109*'Allocation - Base'!$H$6+D1109*'Allocation - Base'!$H$7+E1109*'Allocation - Base'!$H$8+F1109*'Allocation - Base'!$H$9+G1109*'Allocation - Base'!$H$10+H1109*'Allocation - Base'!$H$11+I1109*'Allocation - Base'!$H$12</f>
        <v>4.1575406559185693</v>
      </c>
      <c r="K1109" s="172">
        <f t="shared" ca="1" si="49"/>
        <v>0</v>
      </c>
      <c r="L1109" s="172">
        <f t="shared" ca="1" si="50"/>
        <v>4.0575406559185696</v>
      </c>
      <c r="M1109" s="172">
        <f t="shared" ca="1" si="51"/>
        <v>4.0575406559185696</v>
      </c>
      <c r="N1109" s="172"/>
    </row>
    <row r="1110" spans="2:14" x14ac:dyDescent="0.25">
      <c r="B1110" s="164">
        <v>1078</v>
      </c>
      <c r="C1110" s="172">
        <f ca="1">'Data (DefiLlama)'!$H$7*100+_xlfn.NORM.S.INV(RAND())*'Data (DefiLlama)'!$K$7*$C$6</f>
        <v>4.1603442981898588</v>
      </c>
      <c r="D1110" s="172">
        <f ca="1">'Data (DefiLlama)'!$H$8*100+_xlfn.NORM.S.INV(RAND())*'Data (DefiLlama)'!$K$8*$C$6</f>
        <v>6.5354578645965793</v>
      </c>
      <c r="E1110" s="172">
        <f ca="1">'Data (DefiLlama)'!$H$9*100+_xlfn.NORM.S.INV(RAND())*'Data (DefiLlama)'!$K$9*$C$6</f>
        <v>4.2732706625585566</v>
      </c>
      <c r="F1110" s="172">
        <f ca="1">'Data (DefiLlama)'!$H$10*100+_xlfn.NORM.S.INV(RAND())*'Data (DefiLlama)'!$K$10*$C$6</f>
        <v>3.1392409211763472</v>
      </c>
      <c r="G1110" s="172">
        <f ca="1">'Data (DefiLlama)'!$H$11*100+_xlfn.NORM.S.INV(RAND())*'Data (DefiLlama)'!$K$11*$C$6</f>
        <v>-2.3551635667839764E-2</v>
      </c>
      <c r="H1110" s="172">
        <f ca="1">'Data (DefiLlama)'!$H$12*100+_xlfn.NORM.S.INV(RAND())*'Data (DefiLlama)'!$K$12*$C$6</f>
        <v>4.81155878093145</v>
      </c>
      <c r="I1110" s="175">
        <f ca="1">'Data (DefiLlama)'!$H$13*100+_xlfn.NORM.S.INV(RAND())*'Data (DefiLlama)'!$K$13*$C$6</f>
        <v>4.8484248835221884</v>
      </c>
      <c r="J1110" s="172">
        <f ca="1">C1110*'Allocation - Base'!$H$6+D1110*'Allocation - Base'!$H$7+E1110*'Allocation - Base'!$H$8+F1110*'Allocation - Base'!$H$9+G1110*'Allocation - Base'!$H$10+H1110*'Allocation - Base'!$H$11+I1110*'Allocation - Base'!$H$12</f>
        <v>4.6708416566020672</v>
      </c>
      <c r="K1110" s="172">
        <f t="shared" ca="1" si="49"/>
        <v>0</v>
      </c>
      <c r="L1110" s="172">
        <f t="shared" ca="1" si="50"/>
        <v>4.5708416566020675</v>
      </c>
      <c r="M1110" s="172">
        <f t="shared" ca="1" si="51"/>
        <v>4.5708416566020675</v>
      </c>
      <c r="N1110" s="172"/>
    </row>
    <row r="1111" spans="2:14" x14ac:dyDescent="0.25">
      <c r="B1111" s="164">
        <v>1079</v>
      </c>
      <c r="C1111" s="172">
        <f ca="1">'Data (DefiLlama)'!$H$7*100+_xlfn.NORM.S.INV(RAND())*'Data (DefiLlama)'!$K$7*$C$6</f>
        <v>4.1790356935540895</v>
      </c>
      <c r="D1111" s="172">
        <f ca="1">'Data (DefiLlama)'!$H$8*100+_xlfn.NORM.S.INV(RAND())*'Data (DefiLlama)'!$K$8*$C$6</f>
        <v>4.4870029022402322</v>
      </c>
      <c r="E1111" s="172">
        <f ca="1">'Data (DefiLlama)'!$H$9*100+_xlfn.NORM.S.INV(RAND())*'Data (DefiLlama)'!$K$9*$C$6</f>
        <v>3.7152047050922441</v>
      </c>
      <c r="F1111" s="172">
        <f ca="1">'Data (DefiLlama)'!$H$10*100+_xlfn.NORM.S.INV(RAND())*'Data (DefiLlama)'!$K$10*$C$6</f>
        <v>3.0577224555320712</v>
      </c>
      <c r="G1111" s="172">
        <f ca="1">'Data (DefiLlama)'!$H$11*100+_xlfn.NORM.S.INV(RAND())*'Data (DefiLlama)'!$K$11*$C$6</f>
        <v>0.10968506429176082</v>
      </c>
      <c r="H1111" s="172">
        <f ca="1">'Data (DefiLlama)'!$H$12*100+_xlfn.NORM.S.INV(RAND())*'Data (DefiLlama)'!$K$12*$C$6</f>
        <v>4.5532769146804792</v>
      </c>
      <c r="I1111" s="175">
        <f ca="1">'Data (DefiLlama)'!$H$13*100+_xlfn.NORM.S.INV(RAND())*'Data (DefiLlama)'!$K$13*$C$6</f>
        <v>5.3043945655229932</v>
      </c>
      <c r="J1111" s="172">
        <f ca="1">C1111*'Allocation - Base'!$H$6+D1111*'Allocation - Base'!$H$7+E1111*'Allocation - Base'!$H$8+F1111*'Allocation - Base'!$H$9+G1111*'Allocation - Base'!$H$10+H1111*'Allocation - Base'!$H$11+I1111*'Allocation - Base'!$H$12</f>
        <v>3.9927384003160054</v>
      </c>
      <c r="K1111" s="172">
        <f t="shared" ca="1" si="49"/>
        <v>0</v>
      </c>
      <c r="L1111" s="172">
        <f t="shared" ca="1" si="50"/>
        <v>3.8927384003160053</v>
      </c>
      <c r="M1111" s="172">
        <f t="shared" ca="1" si="51"/>
        <v>3.8927384003160053</v>
      </c>
      <c r="N1111" s="172"/>
    </row>
    <row r="1112" spans="2:14" x14ac:dyDescent="0.25">
      <c r="B1112" s="164">
        <v>1080</v>
      </c>
      <c r="C1112" s="172">
        <f ca="1">'Data (DefiLlama)'!$H$7*100+_xlfn.NORM.S.INV(RAND())*'Data (DefiLlama)'!$K$7*$C$6</f>
        <v>4.1907156913100732</v>
      </c>
      <c r="D1112" s="172">
        <f ca="1">'Data (DefiLlama)'!$H$8*100+_xlfn.NORM.S.INV(RAND())*'Data (DefiLlama)'!$K$8*$C$6</f>
        <v>3.9853796278890248</v>
      </c>
      <c r="E1112" s="172">
        <f ca="1">'Data (DefiLlama)'!$H$9*100+_xlfn.NORM.S.INV(RAND())*'Data (DefiLlama)'!$K$9*$C$6</f>
        <v>4.5084930726663712</v>
      </c>
      <c r="F1112" s="172">
        <f ca="1">'Data (DefiLlama)'!$H$10*100+_xlfn.NORM.S.INV(RAND())*'Data (DefiLlama)'!$K$10*$C$6</f>
        <v>2.6251448467383369</v>
      </c>
      <c r="G1112" s="172">
        <f ca="1">'Data (DefiLlama)'!$H$11*100+_xlfn.NORM.S.INV(RAND())*'Data (DefiLlama)'!$K$11*$C$6</f>
        <v>-0.38963698588549955</v>
      </c>
      <c r="H1112" s="172">
        <f ca="1">'Data (DefiLlama)'!$H$12*100+_xlfn.NORM.S.INV(RAND())*'Data (DefiLlama)'!$K$12*$C$6</f>
        <v>4.8709291071065843</v>
      </c>
      <c r="I1112" s="175">
        <f ca="1">'Data (DefiLlama)'!$H$13*100+_xlfn.NORM.S.INV(RAND())*'Data (DefiLlama)'!$K$13*$C$6</f>
        <v>4.5401653290911534</v>
      </c>
      <c r="J1112" s="172">
        <f ca="1">C1112*'Allocation - Base'!$H$6+D1112*'Allocation - Base'!$H$7+E1112*'Allocation - Base'!$H$8+F1112*'Allocation - Base'!$H$9+G1112*'Allocation - Base'!$H$10+H1112*'Allocation - Base'!$H$11+I1112*'Allocation - Base'!$H$12</f>
        <v>4.0918403993035835</v>
      </c>
      <c r="K1112" s="172">
        <f t="shared" ca="1" si="49"/>
        <v>0</v>
      </c>
      <c r="L1112" s="172">
        <f t="shared" ca="1" si="50"/>
        <v>3.9918403993035834</v>
      </c>
      <c r="M1112" s="172">
        <f t="shared" ca="1" si="51"/>
        <v>3.9918403993035834</v>
      </c>
      <c r="N1112" s="172"/>
    </row>
    <row r="1113" spans="2:14" x14ac:dyDescent="0.25">
      <c r="B1113" s="164">
        <v>1081</v>
      </c>
      <c r="C1113" s="172">
        <f ca="1">'Data (DefiLlama)'!$H$7*100+_xlfn.NORM.S.INV(RAND())*'Data (DefiLlama)'!$K$7*$C$6</f>
        <v>4.4242067601291373</v>
      </c>
      <c r="D1113" s="172">
        <f ca="1">'Data (DefiLlama)'!$H$8*100+_xlfn.NORM.S.INV(RAND())*'Data (DefiLlama)'!$K$8*$C$6</f>
        <v>4.7850551636540075</v>
      </c>
      <c r="E1113" s="172">
        <f ca="1">'Data (DefiLlama)'!$H$9*100+_xlfn.NORM.S.INV(RAND())*'Data (DefiLlama)'!$K$9*$C$6</f>
        <v>4.3821246060311587</v>
      </c>
      <c r="F1113" s="172">
        <f ca="1">'Data (DefiLlama)'!$H$10*100+_xlfn.NORM.S.INV(RAND())*'Data (DefiLlama)'!$K$10*$C$6</f>
        <v>2.889530165553063</v>
      </c>
      <c r="G1113" s="172">
        <f ca="1">'Data (DefiLlama)'!$H$11*100+_xlfn.NORM.S.INV(RAND())*'Data (DefiLlama)'!$K$11*$C$6</f>
        <v>1.2120257567252359E-3</v>
      </c>
      <c r="H1113" s="172">
        <f ca="1">'Data (DefiLlama)'!$H$12*100+_xlfn.NORM.S.INV(RAND())*'Data (DefiLlama)'!$K$12*$C$6</f>
        <v>4.3182450531698482</v>
      </c>
      <c r="I1113" s="175">
        <f ca="1">'Data (DefiLlama)'!$H$13*100+_xlfn.NORM.S.INV(RAND())*'Data (DefiLlama)'!$K$13*$C$6</f>
        <v>6.278621493963894</v>
      </c>
      <c r="J1113" s="172">
        <f ca="1">C1113*'Allocation - Base'!$H$6+D1113*'Allocation - Base'!$H$7+E1113*'Allocation - Base'!$H$8+F1113*'Allocation - Base'!$H$9+G1113*'Allocation - Base'!$H$10+H1113*'Allocation - Base'!$H$11+I1113*'Allocation - Base'!$H$12</f>
        <v>4.2668543297233468</v>
      </c>
      <c r="K1113" s="172">
        <f t="shared" ca="1" si="49"/>
        <v>11.934492226522645</v>
      </c>
      <c r="L1113" s="172">
        <f t="shared" ca="1" si="50"/>
        <v>-7.7676378967992976</v>
      </c>
      <c r="M1113" s="172">
        <f t="shared" ca="1" si="51"/>
        <v>4.1668543297233471</v>
      </c>
      <c r="N1113" s="172"/>
    </row>
    <row r="1114" spans="2:14" x14ac:dyDescent="0.25">
      <c r="B1114" s="164">
        <v>1082</v>
      </c>
      <c r="C1114" s="172">
        <f ca="1">'Data (DefiLlama)'!$H$7*100+_xlfn.NORM.S.INV(RAND())*'Data (DefiLlama)'!$K$7*$C$6</f>
        <v>4.1579971939033031</v>
      </c>
      <c r="D1114" s="172">
        <f ca="1">'Data (DefiLlama)'!$H$8*100+_xlfn.NORM.S.INV(RAND())*'Data (DefiLlama)'!$K$8*$C$6</f>
        <v>4.4169951395762048</v>
      </c>
      <c r="E1114" s="172">
        <f ca="1">'Data (DefiLlama)'!$H$9*100+_xlfn.NORM.S.INV(RAND())*'Data (DefiLlama)'!$K$9*$C$6</f>
        <v>3.8942457856257531</v>
      </c>
      <c r="F1114" s="172">
        <f ca="1">'Data (DefiLlama)'!$H$10*100+_xlfn.NORM.S.INV(RAND())*'Data (DefiLlama)'!$K$10*$C$6</f>
        <v>3.3186726335479846</v>
      </c>
      <c r="G1114" s="172">
        <f ca="1">'Data (DefiLlama)'!$H$11*100+_xlfn.NORM.S.INV(RAND())*'Data (DefiLlama)'!$K$11*$C$6</f>
        <v>0.1295022447559647</v>
      </c>
      <c r="H1114" s="172">
        <f ca="1">'Data (DefiLlama)'!$H$12*100+_xlfn.NORM.S.INV(RAND())*'Data (DefiLlama)'!$K$12*$C$6</f>
        <v>4.3826207566854025</v>
      </c>
      <c r="I1114" s="175">
        <f ca="1">'Data (DefiLlama)'!$H$13*100+_xlfn.NORM.S.INV(RAND())*'Data (DefiLlama)'!$K$13*$C$6</f>
        <v>6.8722703639040512</v>
      </c>
      <c r="J1114" s="172">
        <f ca="1">C1114*'Allocation - Base'!$H$6+D1114*'Allocation - Base'!$H$7+E1114*'Allocation - Base'!$H$8+F1114*'Allocation - Base'!$H$9+G1114*'Allocation - Base'!$H$10+H1114*'Allocation - Base'!$H$11+I1114*'Allocation - Base'!$H$12</f>
        <v>3.9890776152120884</v>
      </c>
      <c r="K1114" s="172">
        <f t="shared" ca="1" si="49"/>
        <v>3.9495949678642437</v>
      </c>
      <c r="L1114" s="172">
        <f t="shared" ca="1" si="50"/>
        <v>-6.0517352652155409E-2</v>
      </c>
      <c r="M1114" s="172">
        <f t="shared" ca="1" si="51"/>
        <v>3.8890776152120883</v>
      </c>
      <c r="N1114" s="172"/>
    </row>
    <row r="1115" spans="2:14" x14ac:dyDescent="0.25">
      <c r="B1115" s="164">
        <v>1083</v>
      </c>
      <c r="C1115" s="172">
        <f ca="1">'Data (DefiLlama)'!$H$7*100+_xlfn.NORM.S.INV(RAND())*'Data (DefiLlama)'!$K$7*$C$6</f>
        <v>4.186476521393268</v>
      </c>
      <c r="D1115" s="172">
        <f ca="1">'Data (DefiLlama)'!$H$8*100+_xlfn.NORM.S.INV(RAND())*'Data (DefiLlama)'!$K$8*$C$6</f>
        <v>4.877669492894559</v>
      </c>
      <c r="E1115" s="172">
        <f ca="1">'Data (DefiLlama)'!$H$9*100+_xlfn.NORM.S.INV(RAND())*'Data (DefiLlama)'!$K$9*$C$6</f>
        <v>3.268552977231773</v>
      </c>
      <c r="F1115" s="172">
        <f ca="1">'Data (DefiLlama)'!$H$10*100+_xlfn.NORM.S.INV(RAND())*'Data (DefiLlama)'!$K$10*$C$6</f>
        <v>3.4732905108583152</v>
      </c>
      <c r="G1115" s="172">
        <f ca="1">'Data (DefiLlama)'!$H$11*100+_xlfn.NORM.S.INV(RAND())*'Data (DefiLlama)'!$K$11*$C$6</f>
        <v>0.49341475122213668</v>
      </c>
      <c r="H1115" s="172">
        <f ca="1">'Data (DefiLlama)'!$H$12*100+_xlfn.NORM.S.INV(RAND())*'Data (DefiLlama)'!$K$12*$C$6</f>
        <v>4.1687867002629995</v>
      </c>
      <c r="I1115" s="175">
        <f ca="1">'Data (DefiLlama)'!$H$13*100+_xlfn.NORM.S.INV(RAND())*'Data (DefiLlama)'!$K$13*$C$6</f>
        <v>5.705894001308927</v>
      </c>
      <c r="J1115" s="172">
        <f ca="1">C1115*'Allocation - Base'!$H$6+D1115*'Allocation - Base'!$H$7+E1115*'Allocation - Base'!$H$8+F1115*'Allocation - Base'!$H$9+G1115*'Allocation - Base'!$H$10+H1115*'Allocation - Base'!$H$11+I1115*'Allocation - Base'!$H$12</f>
        <v>3.9424873165501197</v>
      </c>
      <c r="K1115" s="172">
        <f t="shared" ca="1" si="49"/>
        <v>0</v>
      </c>
      <c r="L1115" s="172">
        <f t="shared" ca="1" si="50"/>
        <v>3.8424873165501197</v>
      </c>
      <c r="M1115" s="172">
        <f t="shared" ca="1" si="51"/>
        <v>3.8424873165501197</v>
      </c>
      <c r="N1115" s="172"/>
    </row>
    <row r="1116" spans="2:14" x14ac:dyDescent="0.25">
      <c r="B1116" s="164">
        <v>1084</v>
      </c>
      <c r="C1116" s="172">
        <f ca="1">'Data (DefiLlama)'!$H$7*100+_xlfn.NORM.S.INV(RAND())*'Data (DefiLlama)'!$K$7*$C$6</f>
        <v>4.3139344024738566</v>
      </c>
      <c r="D1116" s="172">
        <f ca="1">'Data (DefiLlama)'!$H$8*100+_xlfn.NORM.S.INV(RAND())*'Data (DefiLlama)'!$K$8*$C$6</f>
        <v>6.2199752193635707</v>
      </c>
      <c r="E1116" s="172">
        <f ca="1">'Data (DefiLlama)'!$H$9*100+_xlfn.NORM.S.INV(RAND())*'Data (DefiLlama)'!$K$9*$C$6</f>
        <v>4.6274215207408034</v>
      </c>
      <c r="F1116" s="172">
        <f ca="1">'Data (DefiLlama)'!$H$10*100+_xlfn.NORM.S.INV(RAND())*'Data (DefiLlama)'!$K$10*$C$6</f>
        <v>2.7036649725903654</v>
      </c>
      <c r="G1116" s="172">
        <f ca="1">'Data (DefiLlama)'!$H$11*100+_xlfn.NORM.S.INV(RAND())*'Data (DefiLlama)'!$K$11*$C$6</f>
        <v>0.31121934613788887</v>
      </c>
      <c r="H1116" s="172">
        <f ca="1">'Data (DefiLlama)'!$H$12*100+_xlfn.NORM.S.INV(RAND())*'Data (DefiLlama)'!$K$12*$C$6</f>
        <v>3.6971810776457863</v>
      </c>
      <c r="I1116" s="175">
        <f ca="1">'Data (DefiLlama)'!$H$13*100+_xlfn.NORM.S.INV(RAND())*'Data (DefiLlama)'!$K$13*$C$6</f>
        <v>6.9395190484803813</v>
      </c>
      <c r="J1116" s="172">
        <f ca="1">C1116*'Allocation - Base'!$H$6+D1116*'Allocation - Base'!$H$7+E1116*'Allocation - Base'!$H$8+F1116*'Allocation - Base'!$H$9+G1116*'Allocation - Base'!$H$10+H1116*'Allocation - Base'!$H$11+I1116*'Allocation - Base'!$H$12</f>
        <v>4.5761676347220126</v>
      </c>
      <c r="K1116" s="172">
        <f t="shared" ca="1" si="49"/>
        <v>0</v>
      </c>
      <c r="L1116" s="172">
        <f t="shared" ca="1" si="50"/>
        <v>4.476167634722013</v>
      </c>
      <c r="M1116" s="172">
        <f t="shared" ca="1" si="51"/>
        <v>4.476167634722013</v>
      </c>
      <c r="N1116" s="172"/>
    </row>
    <row r="1117" spans="2:14" x14ac:dyDescent="0.25">
      <c r="B1117" s="164">
        <v>1085</v>
      </c>
      <c r="C1117" s="172">
        <f ca="1">'Data (DefiLlama)'!$H$7*100+_xlfn.NORM.S.INV(RAND())*'Data (DefiLlama)'!$K$7*$C$6</f>
        <v>4.2211850277133971</v>
      </c>
      <c r="D1117" s="172">
        <f ca="1">'Data (DefiLlama)'!$H$8*100+_xlfn.NORM.S.INV(RAND())*'Data (DefiLlama)'!$K$8*$C$6</f>
        <v>4.2647784914317022</v>
      </c>
      <c r="E1117" s="172">
        <f ca="1">'Data (DefiLlama)'!$H$9*100+_xlfn.NORM.S.INV(RAND())*'Data (DefiLlama)'!$K$9*$C$6</f>
        <v>4.8697679318663445</v>
      </c>
      <c r="F1117" s="172">
        <f ca="1">'Data (DefiLlama)'!$H$10*100+_xlfn.NORM.S.INV(RAND())*'Data (DefiLlama)'!$K$10*$C$6</f>
        <v>3.8714363430325363</v>
      </c>
      <c r="G1117" s="172">
        <f ca="1">'Data (DefiLlama)'!$H$11*100+_xlfn.NORM.S.INV(RAND())*'Data (DefiLlama)'!$K$11*$C$6</f>
        <v>2.2083111212828698E-2</v>
      </c>
      <c r="H1117" s="172">
        <f ca="1">'Data (DefiLlama)'!$H$12*100+_xlfn.NORM.S.INV(RAND())*'Data (DefiLlama)'!$K$12*$C$6</f>
        <v>4.4079930611886491</v>
      </c>
      <c r="I1117" s="175">
        <f ca="1">'Data (DefiLlama)'!$H$13*100+_xlfn.NORM.S.INV(RAND())*'Data (DefiLlama)'!$K$13*$C$6</f>
        <v>5.159745127708784</v>
      </c>
      <c r="J1117" s="172">
        <f ca="1">C1117*'Allocation - Base'!$H$6+D1117*'Allocation - Base'!$H$7+E1117*'Allocation - Base'!$H$8+F1117*'Allocation - Base'!$H$9+G1117*'Allocation - Base'!$H$10+H1117*'Allocation - Base'!$H$11+I1117*'Allocation - Base'!$H$12</f>
        <v>4.21229522887747</v>
      </c>
      <c r="K1117" s="172">
        <f t="shared" ca="1" si="49"/>
        <v>0</v>
      </c>
      <c r="L1117" s="172">
        <f t="shared" ca="1" si="50"/>
        <v>4.1122952288774703</v>
      </c>
      <c r="M1117" s="172">
        <f t="shared" ca="1" si="51"/>
        <v>4.1122952288774703</v>
      </c>
      <c r="N1117" s="172"/>
    </row>
    <row r="1118" spans="2:14" x14ac:dyDescent="0.25">
      <c r="B1118" s="164">
        <v>1086</v>
      </c>
      <c r="C1118" s="172">
        <f ca="1">'Data (DefiLlama)'!$H$7*100+_xlfn.NORM.S.INV(RAND())*'Data (DefiLlama)'!$K$7*$C$6</f>
        <v>4.269000654563829</v>
      </c>
      <c r="D1118" s="172">
        <f ca="1">'Data (DefiLlama)'!$H$8*100+_xlfn.NORM.S.INV(RAND())*'Data (DefiLlama)'!$K$8*$C$6</f>
        <v>4.7462000101299981</v>
      </c>
      <c r="E1118" s="172">
        <f ca="1">'Data (DefiLlama)'!$H$9*100+_xlfn.NORM.S.INV(RAND())*'Data (DefiLlama)'!$K$9*$C$6</f>
        <v>4.7109194096257934</v>
      </c>
      <c r="F1118" s="172">
        <f ca="1">'Data (DefiLlama)'!$H$10*100+_xlfn.NORM.S.INV(RAND())*'Data (DefiLlama)'!$K$10*$C$6</f>
        <v>3.4799002580244771</v>
      </c>
      <c r="G1118" s="172">
        <f ca="1">'Data (DefiLlama)'!$H$11*100+_xlfn.NORM.S.INV(RAND())*'Data (DefiLlama)'!$K$11*$C$6</f>
        <v>-0.4200042139006514</v>
      </c>
      <c r="H1118" s="172">
        <f ca="1">'Data (DefiLlama)'!$H$12*100+_xlfn.NORM.S.INV(RAND())*'Data (DefiLlama)'!$K$12*$C$6</f>
        <v>4.7757851437911993</v>
      </c>
      <c r="I1118" s="175">
        <f ca="1">'Data (DefiLlama)'!$H$13*100+_xlfn.NORM.S.INV(RAND())*'Data (DefiLlama)'!$K$13*$C$6</f>
        <v>7.4010442322409631</v>
      </c>
      <c r="J1118" s="172">
        <f ca="1">C1118*'Allocation - Base'!$H$6+D1118*'Allocation - Base'!$H$7+E1118*'Allocation - Base'!$H$8+F1118*'Allocation - Base'!$H$9+G1118*'Allocation - Base'!$H$10+H1118*'Allocation - Base'!$H$11+I1118*'Allocation - Base'!$H$12</f>
        <v>4.3403476121817439</v>
      </c>
      <c r="K1118" s="172">
        <f t="shared" ca="1" si="49"/>
        <v>0</v>
      </c>
      <c r="L1118" s="172">
        <f t="shared" ca="1" si="50"/>
        <v>4.2403476121817443</v>
      </c>
      <c r="M1118" s="172">
        <f t="shared" ca="1" si="51"/>
        <v>4.2403476121817443</v>
      </c>
      <c r="N1118" s="172"/>
    </row>
    <row r="1119" spans="2:14" x14ac:dyDescent="0.25">
      <c r="B1119" s="164">
        <v>1087</v>
      </c>
      <c r="C1119" s="172">
        <f ca="1">'Data (DefiLlama)'!$H$7*100+_xlfn.NORM.S.INV(RAND())*'Data (DefiLlama)'!$K$7*$C$6</f>
        <v>4.2340335110164213</v>
      </c>
      <c r="D1119" s="172">
        <f ca="1">'Data (DefiLlama)'!$H$8*100+_xlfn.NORM.S.INV(RAND())*'Data (DefiLlama)'!$K$8*$C$6</f>
        <v>4.5083176077789009</v>
      </c>
      <c r="E1119" s="172">
        <f ca="1">'Data (DefiLlama)'!$H$9*100+_xlfn.NORM.S.INV(RAND())*'Data (DefiLlama)'!$K$9*$C$6</f>
        <v>4.4116234299205699</v>
      </c>
      <c r="F1119" s="172">
        <f ca="1">'Data (DefiLlama)'!$H$10*100+_xlfn.NORM.S.INV(RAND())*'Data (DefiLlama)'!$K$10*$C$6</f>
        <v>3.0962086439813912</v>
      </c>
      <c r="G1119" s="172">
        <f ca="1">'Data (DefiLlama)'!$H$11*100+_xlfn.NORM.S.INV(RAND())*'Data (DefiLlama)'!$K$11*$C$6</f>
        <v>0.23905138080029059</v>
      </c>
      <c r="H1119" s="172">
        <f ca="1">'Data (DefiLlama)'!$H$12*100+_xlfn.NORM.S.INV(RAND())*'Data (DefiLlama)'!$K$12*$C$6</f>
        <v>4.4282620151237291</v>
      </c>
      <c r="I1119" s="175">
        <f ca="1">'Data (DefiLlama)'!$H$13*100+_xlfn.NORM.S.INV(RAND())*'Data (DefiLlama)'!$K$13*$C$6</f>
        <v>2.8107169292966456</v>
      </c>
      <c r="J1119" s="172">
        <f ca="1">C1119*'Allocation - Base'!$H$6+D1119*'Allocation - Base'!$H$7+E1119*'Allocation - Base'!$H$8+F1119*'Allocation - Base'!$H$9+G1119*'Allocation - Base'!$H$10+H1119*'Allocation - Base'!$H$11+I1119*'Allocation - Base'!$H$12</f>
        <v>4.1763871840383677</v>
      </c>
      <c r="K1119" s="172">
        <f t="shared" ca="1" si="49"/>
        <v>0</v>
      </c>
      <c r="L1119" s="172">
        <f t="shared" ca="1" si="50"/>
        <v>4.0763871840383681</v>
      </c>
      <c r="M1119" s="172">
        <f t="shared" ca="1" si="51"/>
        <v>4.0763871840383681</v>
      </c>
      <c r="N1119" s="172"/>
    </row>
    <row r="1120" spans="2:14" x14ac:dyDescent="0.25">
      <c r="B1120" s="164">
        <v>1088</v>
      </c>
      <c r="C1120" s="172">
        <f ca="1">'Data (DefiLlama)'!$H$7*100+_xlfn.NORM.S.INV(RAND())*'Data (DefiLlama)'!$K$7*$C$6</f>
        <v>4.4491482139168088</v>
      </c>
      <c r="D1120" s="172">
        <f ca="1">'Data (DefiLlama)'!$H$8*100+_xlfn.NORM.S.INV(RAND())*'Data (DefiLlama)'!$K$8*$C$6</f>
        <v>6.0386395583299448</v>
      </c>
      <c r="E1120" s="172">
        <f ca="1">'Data (DefiLlama)'!$H$9*100+_xlfn.NORM.S.INV(RAND())*'Data (DefiLlama)'!$K$9*$C$6</f>
        <v>4.3908045623635257</v>
      </c>
      <c r="F1120" s="172">
        <f ca="1">'Data (DefiLlama)'!$H$10*100+_xlfn.NORM.S.INV(RAND())*'Data (DefiLlama)'!$K$10*$C$6</f>
        <v>4.420613140144285</v>
      </c>
      <c r="G1120" s="172">
        <f ca="1">'Data (DefiLlama)'!$H$11*100+_xlfn.NORM.S.INV(RAND())*'Data (DefiLlama)'!$K$11*$C$6</f>
        <v>-0.29363711417910437</v>
      </c>
      <c r="H1120" s="172">
        <f ca="1">'Data (DefiLlama)'!$H$12*100+_xlfn.NORM.S.INV(RAND())*'Data (DefiLlama)'!$K$12*$C$6</f>
        <v>5.1855637272374313</v>
      </c>
      <c r="I1120" s="175">
        <f ca="1">'Data (DefiLlama)'!$H$13*100+_xlfn.NORM.S.INV(RAND())*'Data (DefiLlama)'!$K$13*$C$6</f>
        <v>5.8349253405677874</v>
      </c>
      <c r="J1120" s="172">
        <f ca="1">C1120*'Allocation - Base'!$H$6+D1120*'Allocation - Base'!$H$7+E1120*'Allocation - Base'!$H$8+F1120*'Allocation - Base'!$H$9+G1120*'Allocation - Base'!$H$10+H1120*'Allocation - Base'!$H$11+I1120*'Allocation - Base'!$H$12</f>
        <v>4.7052581977250698</v>
      </c>
      <c r="K1120" s="172">
        <f t="shared" ca="1" si="49"/>
        <v>0</v>
      </c>
      <c r="L1120" s="172">
        <f t="shared" ca="1" si="50"/>
        <v>4.6052581977250702</v>
      </c>
      <c r="M1120" s="172">
        <f t="shared" ca="1" si="51"/>
        <v>4.6052581977250702</v>
      </c>
      <c r="N1120" s="172"/>
    </row>
    <row r="1121" spans="2:14" x14ac:dyDescent="0.25">
      <c r="B1121" s="164">
        <v>1089</v>
      </c>
      <c r="C1121" s="172">
        <f ca="1">'Data (DefiLlama)'!$H$7*100+_xlfn.NORM.S.INV(RAND())*'Data (DefiLlama)'!$K$7*$C$6</f>
        <v>4.3722334784980319</v>
      </c>
      <c r="D1121" s="172">
        <f ca="1">'Data (DefiLlama)'!$H$8*100+_xlfn.NORM.S.INV(RAND())*'Data (DefiLlama)'!$K$8*$C$6</f>
        <v>4.8596595739628885</v>
      </c>
      <c r="E1121" s="172">
        <f ca="1">'Data (DefiLlama)'!$H$9*100+_xlfn.NORM.S.INV(RAND())*'Data (DefiLlama)'!$K$9*$C$6</f>
        <v>4.0869641537781325</v>
      </c>
      <c r="F1121" s="172">
        <f ca="1">'Data (DefiLlama)'!$H$10*100+_xlfn.NORM.S.INV(RAND())*'Data (DefiLlama)'!$K$10*$C$6</f>
        <v>2.7197754368996288</v>
      </c>
      <c r="G1121" s="172">
        <f ca="1">'Data (DefiLlama)'!$H$11*100+_xlfn.NORM.S.INV(RAND())*'Data (DefiLlama)'!$K$11*$C$6</f>
        <v>0.2384600747550609</v>
      </c>
      <c r="H1121" s="172">
        <f ca="1">'Data (DefiLlama)'!$H$12*100+_xlfn.NORM.S.INV(RAND())*'Data (DefiLlama)'!$K$12*$C$6</f>
        <v>5.1127053235529711</v>
      </c>
      <c r="I1121" s="175">
        <f ca="1">'Data (DefiLlama)'!$H$13*100+_xlfn.NORM.S.INV(RAND())*'Data (DefiLlama)'!$K$13*$C$6</f>
        <v>4.5471958536690158</v>
      </c>
      <c r="J1121" s="172">
        <f ca="1">C1121*'Allocation - Base'!$H$6+D1121*'Allocation - Base'!$H$7+E1121*'Allocation - Base'!$H$8+F1121*'Allocation - Base'!$H$9+G1121*'Allocation - Base'!$H$10+H1121*'Allocation - Base'!$H$11+I1121*'Allocation - Base'!$H$12</f>
        <v>4.3271547777553634</v>
      </c>
      <c r="K1121" s="172">
        <f t="shared" ref="K1121:K1184" ca="1" si="52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1121" s="172">
        <f t="shared" ref="L1121:L1184" ca="1" si="53">J1121-$C$7*100-K1121</f>
        <v>4.2271547777553637</v>
      </c>
      <c r="M1121" s="172">
        <f t="shared" ref="M1121:M1184" ca="1" si="54">J1121-$C$7*100</f>
        <v>4.2271547777553637</v>
      </c>
      <c r="N1121" s="172"/>
    </row>
    <row r="1122" spans="2:14" x14ac:dyDescent="0.25">
      <c r="B1122" s="164">
        <v>1090</v>
      </c>
      <c r="C1122" s="172">
        <f ca="1">'Data (DefiLlama)'!$H$7*100+_xlfn.NORM.S.INV(RAND())*'Data (DefiLlama)'!$K$7*$C$6</f>
        <v>4.2576870327270449</v>
      </c>
      <c r="D1122" s="172">
        <f ca="1">'Data (DefiLlama)'!$H$8*100+_xlfn.NORM.S.INV(RAND())*'Data (DefiLlama)'!$K$8*$C$6</f>
        <v>5.0308563664253017</v>
      </c>
      <c r="E1122" s="172">
        <f ca="1">'Data (DefiLlama)'!$H$9*100+_xlfn.NORM.S.INV(RAND())*'Data (DefiLlama)'!$K$9*$C$6</f>
        <v>3.029088553674252</v>
      </c>
      <c r="F1122" s="172">
        <f ca="1">'Data (DefiLlama)'!$H$10*100+_xlfn.NORM.S.INV(RAND())*'Data (DefiLlama)'!$K$10*$C$6</f>
        <v>3.3068697320553717</v>
      </c>
      <c r="G1122" s="172">
        <f ca="1">'Data (DefiLlama)'!$H$11*100+_xlfn.NORM.S.INV(RAND())*'Data (DefiLlama)'!$K$11*$C$6</f>
        <v>-9.1688151924885691E-2</v>
      </c>
      <c r="H1122" s="172">
        <f ca="1">'Data (DefiLlama)'!$H$12*100+_xlfn.NORM.S.INV(RAND())*'Data (DefiLlama)'!$K$12*$C$6</f>
        <v>4.7615219341601147</v>
      </c>
      <c r="I1122" s="175">
        <f ca="1">'Data (DefiLlama)'!$H$13*100+_xlfn.NORM.S.INV(RAND())*'Data (DefiLlama)'!$K$13*$C$6</f>
        <v>6.5332239100757121</v>
      </c>
      <c r="J1122" s="172">
        <f ca="1">C1122*'Allocation - Base'!$H$6+D1122*'Allocation - Base'!$H$7+E1122*'Allocation - Base'!$H$8+F1122*'Allocation - Base'!$H$9+G1122*'Allocation - Base'!$H$10+H1122*'Allocation - Base'!$H$11+I1122*'Allocation - Base'!$H$12</f>
        <v>4.0019362223707748</v>
      </c>
      <c r="K1122" s="172">
        <f t="shared" ca="1" si="52"/>
        <v>0.87661902055443852</v>
      </c>
      <c r="L1122" s="172">
        <f t="shared" ca="1" si="53"/>
        <v>3.0253172018163363</v>
      </c>
      <c r="M1122" s="172">
        <f t="shared" ca="1" si="54"/>
        <v>3.9019362223707748</v>
      </c>
      <c r="N1122" s="172"/>
    </row>
    <row r="1123" spans="2:14" x14ac:dyDescent="0.25">
      <c r="B1123" s="164">
        <v>1091</v>
      </c>
      <c r="C1123" s="172">
        <f ca="1">'Data (DefiLlama)'!$H$7*100+_xlfn.NORM.S.INV(RAND())*'Data (DefiLlama)'!$K$7*$C$6</f>
        <v>4.3456957965971803</v>
      </c>
      <c r="D1123" s="172">
        <f ca="1">'Data (DefiLlama)'!$H$8*100+_xlfn.NORM.S.INV(RAND())*'Data (DefiLlama)'!$K$8*$C$6</f>
        <v>3.9896065954415461</v>
      </c>
      <c r="E1123" s="172">
        <f ca="1">'Data (DefiLlama)'!$H$9*100+_xlfn.NORM.S.INV(RAND())*'Data (DefiLlama)'!$K$9*$C$6</f>
        <v>5.2004287130153894</v>
      </c>
      <c r="F1123" s="172">
        <f ca="1">'Data (DefiLlama)'!$H$10*100+_xlfn.NORM.S.INV(RAND())*'Data (DefiLlama)'!$K$10*$C$6</f>
        <v>4.3442227233175537</v>
      </c>
      <c r="G1123" s="172">
        <f ca="1">'Data (DefiLlama)'!$H$11*100+_xlfn.NORM.S.INV(RAND())*'Data (DefiLlama)'!$K$11*$C$6</f>
        <v>-0.43147099489221707</v>
      </c>
      <c r="H1123" s="172">
        <f ca="1">'Data (DefiLlama)'!$H$12*100+_xlfn.NORM.S.INV(RAND())*'Data (DefiLlama)'!$K$12*$C$6</f>
        <v>5.1326879508198102</v>
      </c>
      <c r="I1123" s="175">
        <f ca="1">'Data (DefiLlama)'!$H$13*100+_xlfn.NORM.S.INV(RAND())*'Data (DefiLlama)'!$K$13*$C$6</f>
        <v>6.3903637799933541</v>
      </c>
      <c r="J1123" s="172">
        <f ca="1">C1123*'Allocation - Base'!$H$6+D1123*'Allocation - Base'!$H$7+E1123*'Allocation - Base'!$H$8+F1123*'Allocation - Base'!$H$9+G1123*'Allocation - Base'!$H$10+H1123*'Allocation - Base'!$H$11+I1123*'Allocation - Base'!$H$12</f>
        <v>4.3495472089717486</v>
      </c>
      <c r="K1123" s="172">
        <f t="shared" ca="1" si="52"/>
        <v>0</v>
      </c>
      <c r="L1123" s="172">
        <f t="shared" ca="1" si="53"/>
        <v>4.249547208971749</v>
      </c>
      <c r="M1123" s="172">
        <f t="shared" ca="1" si="54"/>
        <v>4.249547208971749</v>
      </c>
      <c r="N1123" s="172"/>
    </row>
    <row r="1124" spans="2:14" x14ac:dyDescent="0.25">
      <c r="B1124" s="164">
        <v>1092</v>
      </c>
      <c r="C1124" s="172">
        <f ca="1">'Data (DefiLlama)'!$H$7*100+_xlfn.NORM.S.INV(RAND())*'Data (DefiLlama)'!$K$7*$C$6</f>
        <v>4.3501081464442253</v>
      </c>
      <c r="D1124" s="172">
        <f ca="1">'Data (DefiLlama)'!$H$8*100+_xlfn.NORM.S.INV(RAND())*'Data (DefiLlama)'!$K$8*$C$6</f>
        <v>5.6621841730397566</v>
      </c>
      <c r="E1124" s="172">
        <f ca="1">'Data (DefiLlama)'!$H$9*100+_xlfn.NORM.S.INV(RAND())*'Data (DefiLlama)'!$K$9*$C$6</f>
        <v>4.1759705531542508</v>
      </c>
      <c r="F1124" s="172">
        <f ca="1">'Data (DefiLlama)'!$H$10*100+_xlfn.NORM.S.INV(RAND())*'Data (DefiLlama)'!$K$10*$C$6</f>
        <v>3.6192614519598822</v>
      </c>
      <c r="G1124" s="172">
        <f ca="1">'Data (DefiLlama)'!$H$11*100+_xlfn.NORM.S.INV(RAND())*'Data (DefiLlama)'!$K$11*$C$6</f>
        <v>0.5772900243481236</v>
      </c>
      <c r="H1124" s="172">
        <f ca="1">'Data (DefiLlama)'!$H$12*100+_xlfn.NORM.S.INV(RAND())*'Data (DefiLlama)'!$K$12*$C$6</f>
        <v>6.8218299023631417</v>
      </c>
      <c r="I1124" s="175">
        <f ca="1">'Data (DefiLlama)'!$H$13*100+_xlfn.NORM.S.INV(RAND())*'Data (DefiLlama)'!$K$13*$C$6</f>
        <v>6.1765738920577675</v>
      </c>
      <c r="J1124" s="172">
        <f ca="1">C1124*'Allocation - Base'!$H$6+D1124*'Allocation - Base'!$H$7+E1124*'Allocation - Base'!$H$8+F1124*'Allocation - Base'!$H$9+G1124*'Allocation - Base'!$H$10+H1124*'Allocation - Base'!$H$11+I1124*'Allocation - Base'!$H$12</f>
        <v>4.8167101120536469</v>
      </c>
      <c r="K1124" s="172">
        <f t="shared" ca="1" si="52"/>
        <v>0</v>
      </c>
      <c r="L1124" s="172">
        <f t="shared" ca="1" si="53"/>
        <v>4.7167101120536472</v>
      </c>
      <c r="M1124" s="172">
        <f t="shared" ca="1" si="54"/>
        <v>4.7167101120536472</v>
      </c>
      <c r="N1124" s="172"/>
    </row>
    <row r="1125" spans="2:14" x14ac:dyDescent="0.25">
      <c r="B1125" s="164">
        <v>1093</v>
      </c>
      <c r="C1125" s="172">
        <f ca="1">'Data (DefiLlama)'!$H$7*100+_xlfn.NORM.S.INV(RAND())*'Data (DefiLlama)'!$K$7*$C$6</f>
        <v>4.0980154867277525</v>
      </c>
      <c r="D1125" s="172">
        <f ca="1">'Data (DefiLlama)'!$H$8*100+_xlfn.NORM.S.INV(RAND())*'Data (DefiLlama)'!$K$8*$C$6</f>
        <v>3.8844342695094678</v>
      </c>
      <c r="E1125" s="172">
        <f ca="1">'Data (DefiLlama)'!$H$9*100+_xlfn.NORM.S.INV(RAND())*'Data (DefiLlama)'!$K$9*$C$6</f>
        <v>5.1636553982616382</v>
      </c>
      <c r="F1125" s="172">
        <f ca="1">'Data (DefiLlama)'!$H$10*100+_xlfn.NORM.S.INV(RAND())*'Data (DefiLlama)'!$K$10*$C$6</f>
        <v>4.5001260889104815</v>
      </c>
      <c r="G1125" s="172">
        <f ca="1">'Data (DefiLlama)'!$H$11*100+_xlfn.NORM.S.INV(RAND())*'Data (DefiLlama)'!$K$11*$C$6</f>
        <v>-1.0490459047895037E-2</v>
      </c>
      <c r="H1125" s="172">
        <f ca="1">'Data (DefiLlama)'!$H$12*100+_xlfn.NORM.S.INV(RAND())*'Data (DefiLlama)'!$K$12*$C$6</f>
        <v>3.9888138676103204</v>
      </c>
      <c r="I1125" s="175">
        <f ca="1">'Data (DefiLlama)'!$H$13*100+_xlfn.NORM.S.INV(RAND())*'Data (DefiLlama)'!$K$13*$C$6</f>
        <v>5.3293240698789184</v>
      </c>
      <c r="J1125" s="172">
        <f ca="1">C1125*'Allocation - Base'!$H$6+D1125*'Allocation - Base'!$H$7+E1125*'Allocation - Base'!$H$8+F1125*'Allocation - Base'!$H$9+G1125*'Allocation - Base'!$H$10+H1125*'Allocation - Base'!$H$11+I1125*'Allocation - Base'!$H$12</f>
        <v>4.0892246201502553</v>
      </c>
      <c r="K1125" s="172">
        <f t="shared" ca="1" si="52"/>
        <v>0</v>
      </c>
      <c r="L1125" s="172">
        <f t="shared" ca="1" si="53"/>
        <v>3.9892246201502553</v>
      </c>
      <c r="M1125" s="172">
        <f t="shared" ca="1" si="54"/>
        <v>3.9892246201502553</v>
      </c>
      <c r="N1125" s="172"/>
    </row>
    <row r="1126" spans="2:14" x14ac:dyDescent="0.25">
      <c r="B1126" s="164">
        <v>1094</v>
      </c>
      <c r="C1126" s="172">
        <f ca="1">'Data (DefiLlama)'!$H$7*100+_xlfn.NORM.S.INV(RAND())*'Data (DefiLlama)'!$K$7*$C$6</f>
        <v>4.1800917805867623</v>
      </c>
      <c r="D1126" s="172">
        <f ca="1">'Data (DefiLlama)'!$H$8*100+_xlfn.NORM.S.INV(RAND())*'Data (DefiLlama)'!$K$8*$C$6</f>
        <v>5.0872960715307318</v>
      </c>
      <c r="E1126" s="172">
        <f ca="1">'Data (DefiLlama)'!$H$9*100+_xlfn.NORM.S.INV(RAND())*'Data (DefiLlama)'!$K$9*$C$6</f>
        <v>4.8323199570252662</v>
      </c>
      <c r="F1126" s="172">
        <f ca="1">'Data (DefiLlama)'!$H$10*100+_xlfn.NORM.S.INV(RAND())*'Data (DefiLlama)'!$K$10*$C$6</f>
        <v>3.9116016962908629</v>
      </c>
      <c r="G1126" s="172">
        <f ca="1">'Data (DefiLlama)'!$H$11*100+_xlfn.NORM.S.INV(RAND())*'Data (DefiLlama)'!$K$11*$C$6</f>
        <v>-9.5714267698743943E-2</v>
      </c>
      <c r="H1126" s="172">
        <f ca="1">'Data (DefiLlama)'!$H$12*100+_xlfn.NORM.S.INV(RAND())*'Data (DefiLlama)'!$K$12*$C$6</f>
        <v>3.0948469874764641</v>
      </c>
      <c r="I1126" s="175">
        <f ca="1">'Data (DefiLlama)'!$H$13*100+_xlfn.NORM.S.INV(RAND())*'Data (DefiLlama)'!$K$13*$C$6</f>
        <v>4.8804176647973412</v>
      </c>
      <c r="J1126" s="172">
        <f ca="1">C1126*'Allocation - Base'!$H$6+D1126*'Allocation - Base'!$H$7+E1126*'Allocation - Base'!$H$8+F1126*'Allocation - Base'!$H$9+G1126*'Allocation - Base'!$H$10+H1126*'Allocation - Base'!$H$11+I1126*'Allocation - Base'!$H$12</f>
        <v>4.1933728760515603</v>
      </c>
      <c r="K1126" s="172">
        <f t="shared" ca="1" si="52"/>
        <v>3.7683983610032357</v>
      </c>
      <c r="L1126" s="172">
        <f t="shared" ca="1" si="53"/>
        <v>0.32497451504832497</v>
      </c>
      <c r="M1126" s="172">
        <f t="shared" ca="1" si="54"/>
        <v>4.0933728760515606</v>
      </c>
      <c r="N1126" s="172"/>
    </row>
    <row r="1127" spans="2:14" x14ac:dyDescent="0.25">
      <c r="B1127" s="164">
        <v>1095</v>
      </c>
      <c r="C1127" s="172">
        <f ca="1">'Data (DefiLlama)'!$H$7*100+_xlfn.NORM.S.INV(RAND())*'Data (DefiLlama)'!$K$7*$C$6</f>
        <v>4.0998079005195835</v>
      </c>
      <c r="D1127" s="172">
        <f ca="1">'Data (DefiLlama)'!$H$8*100+_xlfn.NORM.S.INV(RAND())*'Data (DefiLlama)'!$K$8*$C$6</f>
        <v>5.0607807635476085</v>
      </c>
      <c r="E1127" s="172">
        <f ca="1">'Data (DefiLlama)'!$H$9*100+_xlfn.NORM.S.INV(RAND())*'Data (DefiLlama)'!$K$9*$C$6</f>
        <v>4.4696921659338837</v>
      </c>
      <c r="F1127" s="172">
        <f ca="1">'Data (DefiLlama)'!$H$10*100+_xlfn.NORM.S.INV(RAND())*'Data (DefiLlama)'!$K$10*$C$6</f>
        <v>3.1165910138967123</v>
      </c>
      <c r="G1127" s="172">
        <f ca="1">'Data (DefiLlama)'!$H$11*100+_xlfn.NORM.S.INV(RAND())*'Data (DefiLlama)'!$K$11*$C$6</f>
        <v>0.64944697862171663</v>
      </c>
      <c r="H1127" s="172">
        <f ca="1">'Data (DefiLlama)'!$H$12*100+_xlfn.NORM.S.INV(RAND())*'Data (DefiLlama)'!$K$12*$C$6</f>
        <v>5.1234715651419931</v>
      </c>
      <c r="I1127" s="175">
        <f ca="1">'Data (DefiLlama)'!$H$13*100+_xlfn.NORM.S.INV(RAND())*'Data (DefiLlama)'!$K$13*$C$6</f>
        <v>7.4507688652258484</v>
      </c>
      <c r="J1127" s="172">
        <f ca="1">C1127*'Allocation - Base'!$H$6+D1127*'Allocation - Base'!$H$7+E1127*'Allocation - Base'!$H$8+F1127*'Allocation - Base'!$H$9+G1127*'Allocation - Base'!$H$10+H1127*'Allocation - Base'!$H$11+I1127*'Allocation - Base'!$H$12</f>
        <v>4.4135536862286324</v>
      </c>
      <c r="K1127" s="172">
        <f t="shared" ca="1" si="52"/>
        <v>0</v>
      </c>
      <c r="L1127" s="172">
        <f t="shared" ca="1" si="53"/>
        <v>4.3135536862286328</v>
      </c>
      <c r="M1127" s="172">
        <f t="shared" ca="1" si="54"/>
        <v>4.3135536862286328</v>
      </c>
      <c r="N1127" s="172"/>
    </row>
    <row r="1128" spans="2:14" x14ac:dyDescent="0.25">
      <c r="B1128" s="164">
        <v>1096</v>
      </c>
      <c r="C1128" s="172">
        <f ca="1">'Data (DefiLlama)'!$H$7*100+_xlfn.NORM.S.INV(RAND())*'Data (DefiLlama)'!$K$7*$C$6</f>
        <v>4.3637605117976772</v>
      </c>
      <c r="D1128" s="172">
        <f ca="1">'Data (DefiLlama)'!$H$8*100+_xlfn.NORM.S.INV(RAND())*'Data (DefiLlama)'!$K$8*$C$6</f>
        <v>4.6187741096300039</v>
      </c>
      <c r="E1128" s="172">
        <f ca="1">'Data (DefiLlama)'!$H$9*100+_xlfn.NORM.S.INV(RAND())*'Data (DefiLlama)'!$K$9*$C$6</f>
        <v>4.9085944027213841</v>
      </c>
      <c r="F1128" s="172">
        <f ca="1">'Data (DefiLlama)'!$H$10*100+_xlfn.NORM.S.INV(RAND())*'Data (DefiLlama)'!$K$10*$C$6</f>
        <v>2.2128440143555821</v>
      </c>
      <c r="G1128" s="172">
        <f ca="1">'Data (DefiLlama)'!$H$11*100+_xlfn.NORM.S.INV(RAND())*'Data (DefiLlama)'!$K$11*$C$6</f>
        <v>0.30607082068793279</v>
      </c>
      <c r="H1128" s="172">
        <f ca="1">'Data (DefiLlama)'!$H$12*100+_xlfn.NORM.S.INV(RAND())*'Data (DefiLlama)'!$K$12*$C$6</f>
        <v>5.0051150634078239</v>
      </c>
      <c r="I1128" s="175">
        <f ca="1">'Data (DefiLlama)'!$H$13*100+_xlfn.NORM.S.INV(RAND())*'Data (DefiLlama)'!$K$13*$C$6</f>
        <v>6.6079872375949948</v>
      </c>
      <c r="J1128" s="172">
        <f ca="1">C1128*'Allocation - Base'!$H$6+D1128*'Allocation - Base'!$H$7+E1128*'Allocation - Base'!$H$8+F1128*'Allocation - Base'!$H$9+G1128*'Allocation - Base'!$H$10+H1128*'Allocation - Base'!$H$11+I1128*'Allocation - Base'!$H$12</f>
        <v>4.4570410821727204</v>
      </c>
      <c r="K1128" s="172">
        <f t="shared" ca="1" si="52"/>
        <v>0</v>
      </c>
      <c r="L1128" s="172">
        <f t="shared" ca="1" si="53"/>
        <v>4.3570410821727208</v>
      </c>
      <c r="M1128" s="172">
        <f t="shared" ca="1" si="54"/>
        <v>4.3570410821727208</v>
      </c>
      <c r="N1128" s="172"/>
    </row>
    <row r="1129" spans="2:14" x14ac:dyDescent="0.25">
      <c r="B1129" s="164">
        <v>1097</v>
      </c>
      <c r="C1129" s="172">
        <f ca="1">'Data (DefiLlama)'!$H$7*100+_xlfn.NORM.S.INV(RAND())*'Data (DefiLlama)'!$K$7*$C$6</f>
        <v>4.2283353651451101</v>
      </c>
      <c r="D1129" s="172">
        <f ca="1">'Data (DefiLlama)'!$H$8*100+_xlfn.NORM.S.INV(RAND())*'Data (DefiLlama)'!$K$8*$C$6</f>
        <v>4.6638921081113169</v>
      </c>
      <c r="E1129" s="172">
        <f ca="1">'Data (DefiLlama)'!$H$9*100+_xlfn.NORM.S.INV(RAND())*'Data (DefiLlama)'!$K$9*$C$6</f>
        <v>4.1745177072172952</v>
      </c>
      <c r="F1129" s="172">
        <f ca="1">'Data (DefiLlama)'!$H$10*100+_xlfn.NORM.S.INV(RAND())*'Data (DefiLlama)'!$K$10*$C$6</f>
        <v>3.6138752101196019</v>
      </c>
      <c r="G1129" s="172">
        <f ca="1">'Data (DefiLlama)'!$H$11*100+_xlfn.NORM.S.INV(RAND())*'Data (DefiLlama)'!$K$11*$C$6</f>
        <v>0.1508559473531669</v>
      </c>
      <c r="H1129" s="172">
        <f ca="1">'Data (DefiLlama)'!$H$12*100+_xlfn.NORM.S.INV(RAND())*'Data (DefiLlama)'!$K$12*$C$6</f>
        <v>4.750563695491671</v>
      </c>
      <c r="I1129" s="175">
        <f ca="1">'Data (DefiLlama)'!$H$13*100+_xlfn.NORM.S.INV(RAND())*'Data (DefiLlama)'!$K$13*$C$6</f>
        <v>3.5427086824362153</v>
      </c>
      <c r="J1129" s="172">
        <f ca="1">C1129*'Allocation - Base'!$H$6+D1129*'Allocation - Base'!$H$7+E1129*'Allocation - Base'!$H$8+F1129*'Allocation - Base'!$H$9+G1129*'Allocation - Base'!$H$10+H1129*'Allocation - Base'!$H$11+I1129*'Allocation - Base'!$H$12</f>
        <v>4.198230415067095</v>
      </c>
      <c r="K1129" s="172">
        <f t="shared" ca="1" si="52"/>
        <v>0</v>
      </c>
      <c r="L1129" s="172">
        <f t="shared" ca="1" si="53"/>
        <v>4.0982304150670954</v>
      </c>
      <c r="M1129" s="172">
        <f t="shared" ca="1" si="54"/>
        <v>4.0982304150670954</v>
      </c>
      <c r="N1129" s="172"/>
    </row>
    <row r="1130" spans="2:14" x14ac:dyDescent="0.25">
      <c r="B1130" s="164">
        <v>1098</v>
      </c>
      <c r="C1130" s="172">
        <f ca="1">'Data (DefiLlama)'!$H$7*100+_xlfn.NORM.S.INV(RAND())*'Data (DefiLlama)'!$K$7*$C$6</f>
        <v>4.3124179275874113</v>
      </c>
      <c r="D1130" s="172">
        <f ca="1">'Data (DefiLlama)'!$H$8*100+_xlfn.NORM.S.INV(RAND())*'Data (DefiLlama)'!$K$8*$C$6</f>
        <v>4.9358167670438311</v>
      </c>
      <c r="E1130" s="172">
        <f ca="1">'Data (DefiLlama)'!$H$9*100+_xlfn.NORM.S.INV(RAND())*'Data (DefiLlama)'!$K$9*$C$6</f>
        <v>4.1901119352443139</v>
      </c>
      <c r="F1130" s="172">
        <f ca="1">'Data (DefiLlama)'!$H$10*100+_xlfn.NORM.S.INV(RAND())*'Data (DefiLlama)'!$K$10*$C$6</f>
        <v>2.9623330394255789</v>
      </c>
      <c r="G1130" s="172">
        <f ca="1">'Data (DefiLlama)'!$H$11*100+_xlfn.NORM.S.INV(RAND())*'Data (DefiLlama)'!$K$11*$C$6</f>
        <v>-0.17083794592715892</v>
      </c>
      <c r="H1130" s="172">
        <f ca="1">'Data (DefiLlama)'!$H$12*100+_xlfn.NORM.S.INV(RAND())*'Data (DefiLlama)'!$K$12*$C$6</f>
        <v>5.1006784647894916</v>
      </c>
      <c r="I1130" s="175">
        <f ca="1">'Data (DefiLlama)'!$H$13*100+_xlfn.NORM.S.INV(RAND())*'Data (DefiLlama)'!$K$13*$C$6</f>
        <v>5.0716514848349057</v>
      </c>
      <c r="J1130" s="172">
        <f ca="1">C1130*'Allocation - Base'!$H$6+D1130*'Allocation - Base'!$H$7+E1130*'Allocation - Base'!$H$8+F1130*'Allocation - Base'!$H$9+G1130*'Allocation - Base'!$H$10+H1130*'Allocation - Base'!$H$11+I1130*'Allocation - Base'!$H$12</f>
        <v>4.331767426270325</v>
      </c>
      <c r="K1130" s="172">
        <f t="shared" ca="1" si="52"/>
        <v>10.787839109856101</v>
      </c>
      <c r="L1130" s="172">
        <f t="shared" ca="1" si="53"/>
        <v>-6.5560716835857757</v>
      </c>
      <c r="M1130" s="172">
        <f t="shared" ca="1" si="54"/>
        <v>4.2317674262703253</v>
      </c>
      <c r="N1130" s="172"/>
    </row>
    <row r="1131" spans="2:14" x14ac:dyDescent="0.25">
      <c r="B1131" s="164">
        <v>1099</v>
      </c>
      <c r="C1131" s="172">
        <f ca="1">'Data (DefiLlama)'!$H$7*100+_xlfn.NORM.S.INV(RAND())*'Data (DefiLlama)'!$K$7*$C$6</f>
        <v>4.3398430453530583</v>
      </c>
      <c r="D1131" s="172">
        <f ca="1">'Data (DefiLlama)'!$H$8*100+_xlfn.NORM.S.INV(RAND())*'Data (DefiLlama)'!$K$8*$C$6</f>
        <v>5.590388742155282</v>
      </c>
      <c r="E1131" s="172">
        <f ca="1">'Data (DefiLlama)'!$H$9*100+_xlfn.NORM.S.INV(RAND())*'Data (DefiLlama)'!$K$9*$C$6</f>
        <v>4.3099269774957092</v>
      </c>
      <c r="F1131" s="172">
        <f ca="1">'Data (DefiLlama)'!$H$10*100+_xlfn.NORM.S.INV(RAND())*'Data (DefiLlama)'!$K$10*$C$6</f>
        <v>3.42367026111422</v>
      </c>
      <c r="G1131" s="172">
        <f ca="1">'Data (DefiLlama)'!$H$11*100+_xlfn.NORM.S.INV(RAND())*'Data (DefiLlama)'!$K$11*$C$6</f>
        <v>0.33426036317531327</v>
      </c>
      <c r="H1131" s="172">
        <f ca="1">'Data (DefiLlama)'!$H$12*100+_xlfn.NORM.S.INV(RAND())*'Data (DefiLlama)'!$K$12*$C$6</f>
        <v>4.5277486617319296</v>
      </c>
      <c r="I1131" s="175">
        <f ca="1">'Data (DefiLlama)'!$H$13*100+_xlfn.NORM.S.INV(RAND())*'Data (DefiLlama)'!$K$13*$C$6</f>
        <v>4.4405768962375607</v>
      </c>
      <c r="J1131" s="172">
        <f ca="1">C1131*'Allocation - Base'!$H$6+D1131*'Allocation - Base'!$H$7+E1131*'Allocation - Base'!$H$8+F1131*'Allocation - Base'!$H$9+G1131*'Allocation - Base'!$H$10+H1131*'Allocation - Base'!$H$11+I1131*'Allocation - Base'!$H$12</f>
        <v>4.4729071609372211</v>
      </c>
      <c r="K1131" s="172">
        <f t="shared" ca="1" si="52"/>
        <v>0</v>
      </c>
      <c r="L1131" s="172">
        <f t="shared" ca="1" si="53"/>
        <v>4.3729071609372214</v>
      </c>
      <c r="M1131" s="172">
        <f t="shared" ca="1" si="54"/>
        <v>4.3729071609372214</v>
      </c>
      <c r="N1131" s="172"/>
    </row>
    <row r="1132" spans="2:14" x14ac:dyDescent="0.25">
      <c r="B1132" s="164">
        <v>1100</v>
      </c>
      <c r="C1132" s="172">
        <f ca="1">'Data (DefiLlama)'!$H$7*100+_xlfn.NORM.S.INV(RAND())*'Data (DefiLlama)'!$K$7*$C$6</f>
        <v>4.213052781616744</v>
      </c>
      <c r="D1132" s="172">
        <f ca="1">'Data (DefiLlama)'!$H$8*100+_xlfn.NORM.S.INV(RAND())*'Data (DefiLlama)'!$K$8*$C$6</f>
        <v>6.4095047666742326</v>
      </c>
      <c r="E1132" s="172">
        <f ca="1">'Data (DefiLlama)'!$H$9*100+_xlfn.NORM.S.INV(RAND())*'Data (DefiLlama)'!$K$9*$C$6</f>
        <v>5.0814392002786182</v>
      </c>
      <c r="F1132" s="172">
        <f ca="1">'Data (DefiLlama)'!$H$10*100+_xlfn.NORM.S.INV(RAND())*'Data (DefiLlama)'!$K$10*$C$6</f>
        <v>3.5253954480568694</v>
      </c>
      <c r="G1132" s="172">
        <f ca="1">'Data (DefiLlama)'!$H$11*100+_xlfn.NORM.S.INV(RAND())*'Data (DefiLlama)'!$K$11*$C$6</f>
        <v>0.11570878836905198</v>
      </c>
      <c r="H1132" s="172">
        <f ca="1">'Data (DefiLlama)'!$H$12*100+_xlfn.NORM.S.INV(RAND())*'Data (DefiLlama)'!$K$12*$C$6</f>
        <v>4.760306171148871</v>
      </c>
      <c r="I1132" s="175">
        <f ca="1">'Data (DefiLlama)'!$H$13*100+_xlfn.NORM.S.INV(RAND())*'Data (DefiLlama)'!$K$13*$C$6</f>
        <v>1.7287413812271906</v>
      </c>
      <c r="J1132" s="172">
        <f ca="1">C1132*'Allocation - Base'!$H$6+D1132*'Allocation - Base'!$H$7+E1132*'Allocation - Base'!$H$8+F1132*'Allocation - Base'!$H$9+G1132*'Allocation - Base'!$H$10+H1132*'Allocation - Base'!$H$11+I1132*'Allocation - Base'!$H$12</f>
        <v>4.8564831913140187</v>
      </c>
      <c r="K1132" s="172">
        <f t="shared" ca="1" si="52"/>
        <v>0</v>
      </c>
      <c r="L1132" s="172">
        <f t="shared" ca="1" si="53"/>
        <v>4.7564831913140191</v>
      </c>
      <c r="M1132" s="172">
        <f t="shared" ca="1" si="54"/>
        <v>4.7564831913140191</v>
      </c>
      <c r="N1132" s="172"/>
    </row>
    <row r="1133" spans="2:14" x14ac:dyDescent="0.25">
      <c r="B1133" s="164">
        <v>1101</v>
      </c>
      <c r="C1133" s="172">
        <f ca="1">'Data (DefiLlama)'!$H$7*100+_xlfn.NORM.S.INV(RAND())*'Data (DefiLlama)'!$K$7*$C$6</f>
        <v>4.2702431086971897</v>
      </c>
      <c r="D1133" s="172">
        <f ca="1">'Data (DefiLlama)'!$H$8*100+_xlfn.NORM.S.INV(RAND())*'Data (DefiLlama)'!$K$8*$C$6</f>
        <v>4.2369182602344164</v>
      </c>
      <c r="E1133" s="172">
        <f ca="1">'Data (DefiLlama)'!$H$9*100+_xlfn.NORM.S.INV(RAND())*'Data (DefiLlama)'!$K$9*$C$6</f>
        <v>5.08137037394805</v>
      </c>
      <c r="F1133" s="172">
        <f ca="1">'Data (DefiLlama)'!$H$10*100+_xlfn.NORM.S.INV(RAND())*'Data (DefiLlama)'!$K$10*$C$6</f>
        <v>4.2791612283577587</v>
      </c>
      <c r="G1133" s="172">
        <f ca="1">'Data (DefiLlama)'!$H$11*100+_xlfn.NORM.S.INV(RAND())*'Data (DefiLlama)'!$K$11*$C$6</f>
        <v>-0.17047692308093415</v>
      </c>
      <c r="H1133" s="172">
        <f ca="1">'Data (DefiLlama)'!$H$12*100+_xlfn.NORM.S.INV(RAND())*'Data (DefiLlama)'!$K$12*$C$6</f>
        <v>4.7234931476582469</v>
      </c>
      <c r="I1133" s="175">
        <f ca="1">'Data (DefiLlama)'!$H$13*100+_xlfn.NORM.S.INV(RAND())*'Data (DefiLlama)'!$K$13*$C$6</f>
        <v>7.0104807039490513</v>
      </c>
      <c r="J1133" s="172">
        <f ca="1">C1133*'Allocation - Base'!$H$6+D1133*'Allocation - Base'!$H$7+E1133*'Allocation - Base'!$H$8+F1133*'Allocation - Base'!$H$9+G1133*'Allocation - Base'!$H$10+H1133*'Allocation - Base'!$H$11+I1133*'Allocation - Base'!$H$12</f>
        <v>4.3106452171494638</v>
      </c>
      <c r="K1133" s="172">
        <f t="shared" ca="1" si="52"/>
        <v>0</v>
      </c>
      <c r="L1133" s="172">
        <f t="shared" ca="1" si="53"/>
        <v>4.2106452171494642</v>
      </c>
      <c r="M1133" s="172">
        <f t="shared" ca="1" si="54"/>
        <v>4.2106452171494642</v>
      </c>
      <c r="N1133" s="172"/>
    </row>
    <row r="1134" spans="2:14" x14ac:dyDescent="0.25">
      <c r="B1134" s="164">
        <v>1102</v>
      </c>
      <c r="C1134" s="172">
        <f ca="1">'Data (DefiLlama)'!$H$7*100+_xlfn.NORM.S.INV(RAND())*'Data (DefiLlama)'!$K$7*$C$6</f>
        <v>4.3866524845933714</v>
      </c>
      <c r="D1134" s="172">
        <f ca="1">'Data (DefiLlama)'!$H$8*100+_xlfn.NORM.S.INV(RAND())*'Data (DefiLlama)'!$K$8*$C$6</f>
        <v>5.7236406053139417</v>
      </c>
      <c r="E1134" s="172">
        <f ca="1">'Data (DefiLlama)'!$H$9*100+_xlfn.NORM.S.INV(RAND())*'Data (DefiLlama)'!$K$9*$C$6</f>
        <v>4.5345512375397679</v>
      </c>
      <c r="F1134" s="172">
        <f ca="1">'Data (DefiLlama)'!$H$10*100+_xlfn.NORM.S.INV(RAND())*'Data (DefiLlama)'!$K$10*$C$6</f>
        <v>3.4124555485543846</v>
      </c>
      <c r="G1134" s="172">
        <f ca="1">'Data (DefiLlama)'!$H$11*100+_xlfn.NORM.S.INV(RAND())*'Data (DefiLlama)'!$K$11*$C$6</f>
        <v>-0.13291083547117608</v>
      </c>
      <c r="H1134" s="172">
        <f ca="1">'Data (DefiLlama)'!$H$12*100+_xlfn.NORM.S.INV(RAND())*'Data (DefiLlama)'!$K$12*$C$6</f>
        <v>5.1016652997618213</v>
      </c>
      <c r="I1134" s="175">
        <f ca="1">'Data (DefiLlama)'!$H$13*100+_xlfn.NORM.S.INV(RAND())*'Data (DefiLlama)'!$K$13*$C$6</f>
        <v>6.779954369650147</v>
      </c>
      <c r="J1134" s="172">
        <f ca="1">C1134*'Allocation - Base'!$H$6+D1134*'Allocation - Base'!$H$7+E1134*'Allocation - Base'!$H$8+F1134*'Allocation - Base'!$H$9+G1134*'Allocation - Base'!$H$10+H1134*'Allocation - Base'!$H$11+I1134*'Allocation - Base'!$H$12</f>
        <v>4.6391479592821527</v>
      </c>
      <c r="K1134" s="172">
        <f t="shared" ca="1" si="52"/>
        <v>0</v>
      </c>
      <c r="L1134" s="172">
        <f t="shared" ca="1" si="53"/>
        <v>4.5391479592821531</v>
      </c>
      <c r="M1134" s="172">
        <f t="shared" ca="1" si="54"/>
        <v>4.5391479592821531</v>
      </c>
      <c r="N1134" s="172"/>
    </row>
    <row r="1135" spans="2:14" x14ac:dyDescent="0.25">
      <c r="B1135" s="164">
        <v>1103</v>
      </c>
      <c r="C1135" s="172">
        <f ca="1">'Data (DefiLlama)'!$H$7*100+_xlfn.NORM.S.INV(RAND())*'Data (DefiLlama)'!$K$7*$C$6</f>
        <v>4.284460920115694</v>
      </c>
      <c r="D1135" s="172">
        <f ca="1">'Data (DefiLlama)'!$H$8*100+_xlfn.NORM.S.INV(RAND())*'Data (DefiLlama)'!$K$8*$C$6</f>
        <v>4.2125278433505668</v>
      </c>
      <c r="E1135" s="172">
        <f ca="1">'Data (DefiLlama)'!$H$9*100+_xlfn.NORM.S.INV(RAND())*'Data (DefiLlama)'!$K$9*$C$6</f>
        <v>4.1983210965297317</v>
      </c>
      <c r="F1135" s="172">
        <f ca="1">'Data (DefiLlama)'!$H$10*100+_xlfn.NORM.S.INV(RAND())*'Data (DefiLlama)'!$K$10*$C$6</f>
        <v>2.8661549262738242</v>
      </c>
      <c r="G1135" s="172">
        <f ca="1">'Data (DefiLlama)'!$H$11*100+_xlfn.NORM.S.INV(RAND())*'Data (DefiLlama)'!$K$11*$C$6</f>
        <v>0.20807190397760786</v>
      </c>
      <c r="H1135" s="172">
        <f ca="1">'Data (DefiLlama)'!$H$12*100+_xlfn.NORM.S.INV(RAND())*'Data (DefiLlama)'!$K$12*$C$6</f>
        <v>4.4197566446705405</v>
      </c>
      <c r="I1135" s="175">
        <f ca="1">'Data (DefiLlama)'!$H$13*100+_xlfn.NORM.S.INV(RAND())*'Data (DefiLlama)'!$K$13*$C$6</f>
        <v>5.6065871307467718</v>
      </c>
      <c r="J1135" s="172">
        <f ca="1">C1135*'Allocation - Base'!$H$6+D1135*'Allocation - Base'!$H$7+E1135*'Allocation - Base'!$H$8+F1135*'Allocation - Base'!$H$9+G1135*'Allocation - Base'!$H$10+H1135*'Allocation - Base'!$H$11+I1135*'Allocation - Base'!$H$12</f>
        <v>4.0614176029042444</v>
      </c>
      <c r="K1135" s="172">
        <f t="shared" ca="1" si="52"/>
        <v>0</v>
      </c>
      <c r="L1135" s="172">
        <f t="shared" ca="1" si="53"/>
        <v>3.9614176029042443</v>
      </c>
      <c r="M1135" s="172">
        <f t="shared" ca="1" si="54"/>
        <v>3.9614176029042443</v>
      </c>
      <c r="N1135" s="172"/>
    </row>
    <row r="1136" spans="2:14" x14ac:dyDescent="0.25">
      <c r="B1136" s="164">
        <v>1104</v>
      </c>
      <c r="C1136" s="172">
        <f ca="1">'Data (DefiLlama)'!$H$7*100+_xlfn.NORM.S.INV(RAND())*'Data (DefiLlama)'!$K$7*$C$6</f>
        <v>4.2974947702784076</v>
      </c>
      <c r="D1136" s="172">
        <f ca="1">'Data (DefiLlama)'!$H$8*100+_xlfn.NORM.S.INV(RAND())*'Data (DefiLlama)'!$K$8*$C$6</f>
        <v>4.9485877642255067</v>
      </c>
      <c r="E1136" s="172">
        <f ca="1">'Data (DefiLlama)'!$H$9*100+_xlfn.NORM.S.INV(RAND())*'Data (DefiLlama)'!$K$9*$C$6</f>
        <v>4.339255092509652</v>
      </c>
      <c r="F1136" s="172">
        <f ca="1">'Data (DefiLlama)'!$H$10*100+_xlfn.NORM.S.INV(RAND())*'Data (DefiLlama)'!$K$10*$C$6</f>
        <v>2.8273022558092555</v>
      </c>
      <c r="G1136" s="172">
        <f ca="1">'Data (DefiLlama)'!$H$11*100+_xlfn.NORM.S.INV(RAND())*'Data (DefiLlama)'!$K$11*$C$6</f>
        <v>0.36542004749669638</v>
      </c>
      <c r="H1136" s="172">
        <f ca="1">'Data (DefiLlama)'!$H$12*100+_xlfn.NORM.S.INV(RAND())*'Data (DefiLlama)'!$K$12*$C$6</f>
        <v>4.2207695100414915</v>
      </c>
      <c r="I1136" s="175">
        <f ca="1">'Data (DefiLlama)'!$H$13*100+_xlfn.NORM.S.INV(RAND())*'Data (DefiLlama)'!$K$13*$C$6</f>
        <v>4.5667710912925505</v>
      </c>
      <c r="J1136" s="172">
        <f ca="1">C1136*'Allocation - Base'!$H$6+D1136*'Allocation - Base'!$H$7+E1136*'Allocation - Base'!$H$8+F1136*'Allocation - Base'!$H$9+G1136*'Allocation - Base'!$H$10+H1136*'Allocation - Base'!$H$11+I1136*'Allocation - Base'!$H$12</f>
        <v>4.2625955741483699</v>
      </c>
      <c r="K1136" s="172">
        <f t="shared" ca="1" si="52"/>
        <v>0</v>
      </c>
      <c r="L1136" s="172">
        <f t="shared" ca="1" si="53"/>
        <v>4.1625955741483702</v>
      </c>
      <c r="M1136" s="172">
        <f t="shared" ca="1" si="54"/>
        <v>4.1625955741483702</v>
      </c>
      <c r="N1136" s="172"/>
    </row>
    <row r="1137" spans="2:14" x14ac:dyDescent="0.25">
      <c r="B1137" s="164">
        <v>1105</v>
      </c>
      <c r="C1137" s="172">
        <f ca="1">'Data (DefiLlama)'!$H$7*100+_xlfn.NORM.S.INV(RAND())*'Data (DefiLlama)'!$K$7*$C$6</f>
        <v>4.4689976155334703</v>
      </c>
      <c r="D1137" s="172">
        <f ca="1">'Data (DefiLlama)'!$H$8*100+_xlfn.NORM.S.INV(RAND())*'Data (DefiLlama)'!$K$8*$C$6</f>
        <v>5.1290157375005769</v>
      </c>
      <c r="E1137" s="172">
        <f ca="1">'Data (DefiLlama)'!$H$9*100+_xlfn.NORM.S.INV(RAND())*'Data (DefiLlama)'!$K$9*$C$6</f>
        <v>4.5025213964513524</v>
      </c>
      <c r="F1137" s="172">
        <f ca="1">'Data (DefiLlama)'!$H$10*100+_xlfn.NORM.S.INV(RAND())*'Data (DefiLlama)'!$K$10*$C$6</f>
        <v>3.1946881613596867</v>
      </c>
      <c r="G1137" s="172">
        <f ca="1">'Data (DefiLlama)'!$H$11*100+_xlfn.NORM.S.INV(RAND())*'Data (DefiLlama)'!$K$11*$C$6</f>
        <v>-0.56385707673598162</v>
      </c>
      <c r="H1137" s="172">
        <f ca="1">'Data (DefiLlama)'!$H$12*100+_xlfn.NORM.S.INV(RAND())*'Data (DefiLlama)'!$K$12*$C$6</f>
        <v>5.4251429574034589</v>
      </c>
      <c r="I1137" s="175">
        <f ca="1">'Data (DefiLlama)'!$H$13*100+_xlfn.NORM.S.INV(RAND())*'Data (DefiLlama)'!$K$13*$C$6</f>
        <v>4.1505777515655851</v>
      </c>
      <c r="J1137" s="172">
        <f ca="1">C1137*'Allocation - Base'!$H$6+D1137*'Allocation - Base'!$H$7+E1137*'Allocation - Base'!$H$8+F1137*'Allocation - Base'!$H$9+G1137*'Allocation - Base'!$H$10+H1137*'Allocation - Base'!$H$11+I1137*'Allocation - Base'!$H$12</f>
        <v>4.5341621579217435</v>
      </c>
      <c r="K1137" s="172">
        <f t="shared" ca="1" si="52"/>
        <v>1.4649781774023694</v>
      </c>
      <c r="L1137" s="172">
        <f t="shared" ca="1" si="53"/>
        <v>2.9691839805193743</v>
      </c>
      <c r="M1137" s="172">
        <f t="shared" ca="1" si="54"/>
        <v>4.4341621579217438</v>
      </c>
      <c r="N1137" s="172"/>
    </row>
    <row r="1138" spans="2:14" x14ac:dyDescent="0.25">
      <c r="B1138" s="164">
        <v>1106</v>
      </c>
      <c r="C1138" s="172">
        <f ca="1">'Data (DefiLlama)'!$H$7*100+_xlfn.NORM.S.INV(RAND())*'Data (DefiLlama)'!$K$7*$C$6</f>
        <v>3.9751889898471493</v>
      </c>
      <c r="D1138" s="172">
        <f ca="1">'Data (DefiLlama)'!$H$8*100+_xlfn.NORM.S.INV(RAND())*'Data (DefiLlama)'!$K$8*$C$6</f>
        <v>4.6704387130538105</v>
      </c>
      <c r="E1138" s="172">
        <f ca="1">'Data (DefiLlama)'!$H$9*100+_xlfn.NORM.S.INV(RAND())*'Data (DefiLlama)'!$K$9*$C$6</f>
        <v>4.4547722187157479</v>
      </c>
      <c r="F1138" s="172">
        <f ca="1">'Data (DefiLlama)'!$H$10*100+_xlfn.NORM.S.INV(RAND())*'Data (DefiLlama)'!$K$10*$C$6</f>
        <v>3.5026127056997818</v>
      </c>
      <c r="G1138" s="172">
        <f ca="1">'Data (DefiLlama)'!$H$11*100+_xlfn.NORM.S.INV(RAND())*'Data (DefiLlama)'!$K$11*$C$6</f>
        <v>-5.5172379166894804E-2</v>
      </c>
      <c r="H1138" s="172">
        <f ca="1">'Data (DefiLlama)'!$H$12*100+_xlfn.NORM.S.INV(RAND())*'Data (DefiLlama)'!$K$12*$C$6</f>
        <v>4.7377734087948902</v>
      </c>
      <c r="I1138" s="175">
        <f ca="1">'Data (DefiLlama)'!$H$13*100+_xlfn.NORM.S.INV(RAND())*'Data (DefiLlama)'!$K$13*$C$6</f>
        <v>6.4292965705838121</v>
      </c>
      <c r="J1138" s="172">
        <f ca="1">C1138*'Allocation - Base'!$H$6+D1138*'Allocation - Base'!$H$7+E1138*'Allocation - Base'!$H$8+F1138*'Allocation - Base'!$H$9+G1138*'Allocation - Base'!$H$10+H1138*'Allocation - Base'!$H$11+I1138*'Allocation - Base'!$H$12</f>
        <v>4.1817668222574236</v>
      </c>
      <c r="K1138" s="172">
        <f t="shared" ca="1" si="52"/>
        <v>0</v>
      </c>
      <c r="L1138" s="172">
        <f t="shared" ca="1" si="53"/>
        <v>4.0817668222574239</v>
      </c>
      <c r="M1138" s="172">
        <f t="shared" ca="1" si="54"/>
        <v>4.0817668222574239</v>
      </c>
      <c r="N1138" s="172"/>
    </row>
    <row r="1139" spans="2:14" x14ac:dyDescent="0.25">
      <c r="B1139" s="164">
        <v>1107</v>
      </c>
      <c r="C1139" s="172">
        <f ca="1">'Data (DefiLlama)'!$H$7*100+_xlfn.NORM.S.INV(RAND())*'Data (DefiLlama)'!$K$7*$C$6</f>
        <v>4.3683576041386472</v>
      </c>
      <c r="D1139" s="172">
        <f ca="1">'Data (DefiLlama)'!$H$8*100+_xlfn.NORM.S.INV(RAND())*'Data (DefiLlama)'!$K$8*$C$6</f>
        <v>3.914248926226124</v>
      </c>
      <c r="E1139" s="172">
        <f ca="1">'Data (DefiLlama)'!$H$9*100+_xlfn.NORM.S.INV(RAND())*'Data (DefiLlama)'!$K$9*$C$6</f>
        <v>4.2089853433482096</v>
      </c>
      <c r="F1139" s="172">
        <f ca="1">'Data (DefiLlama)'!$H$10*100+_xlfn.NORM.S.INV(RAND())*'Data (DefiLlama)'!$K$10*$C$6</f>
        <v>3.5179018818297774</v>
      </c>
      <c r="G1139" s="172">
        <f ca="1">'Data (DefiLlama)'!$H$11*100+_xlfn.NORM.S.INV(RAND())*'Data (DefiLlama)'!$K$11*$C$6</f>
        <v>-4.7583270293951603E-2</v>
      </c>
      <c r="H1139" s="172">
        <f ca="1">'Data (DefiLlama)'!$H$12*100+_xlfn.NORM.S.INV(RAND())*'Data (DefiLlama)'!$K$12*$C$6</f>
        <v>4.5700519782955418</v>
      </c>
      <c r="I1139" s="175">
        <f ca="1">'Data (DefiLlama)'!$H$13*100+_xlfn.NORM.S.INV(RAND())*'Data (DefiLlama)'!$K$13*$C$6</f>
        <v>5.9035724675087948</v>
      </c>
      <c r="J1139" s="172">
        <f ca="1">C1139*'Allocation - Base'!$H$6+D1139*'Allocation - Base'!$H$7+E1139*'Allocation - Base'!$H$8+F1139*'Allocation - Base'!$H$9+G1139*'Allocation - Base'!$H$10+H1139*'Allocation - Base'!$H$11+I1139*'Allocation - Base'!$H$12</f>
        <v>4.024444481864812</v>
      </c>
      <c r="K1139" s="172">
        <f t="shared" ca="1" si="52"/>
        <v>0</v>
      </c>
      <c r="L1139" s="172">
        <f t="shared" ca="1" si="53"/>
        <v>3.9244444818648119</v>
      </c>
      <c r="M1139" s="172">
        <f t="shared" ca="1" si="54"/>
        <v>3.9244444818648119</v>
      </c>
      <c r="N1139" s="172"/>
    </row>
    <row r="1140" spans="2:14" x14ac:dyDescent="0.25">
      <c r="B1140" s="164">
        <v>1108</v>
      </c>
      <c r="C1140" s="172">
        <f ca="1">'Data (DefiLlama)'!$H$7*100+_xlfn.NORM.S.INV(RAND())*'Data (DefiLlama)'!$K$7*$C$6</f>
        <v>4.2925124569212221</v>
      </c>
      <c r="D1140" s="172">
        <f ca="1">'Data (DefiLlama)'!$H$8*100+_xlfn.NORM.S.INV(RAND())*'Data (DefiLlama)'!$K$8*$C$6</f>
        <v>5.7564989209376067</v>
      </c>
      <c r="E1140" s="172">
        <f ca="1">'Data (DefiLlama)'!$H$9*100+_xlfn.NORM.S.INV(RAND())*'Data (DefiLlama)'!$K$9*$C$6</f>
        <v>4.5628449840750838</v>
      </c>
      <c r="F1140" s="172">
        <f ca="1">'Data (DefiLlama)'!$H$10*100+_xlfn.NORM.S.INV(RAND())*'Data (DefiLlama)'!$K$10*$C$6</f>
        <v>2.5212153054092217</v>
      </c>
      <c r="G1140" s="172">
        <f ca="1">'Data (DefiLlama)'!$H$11*100+_xlfn.NORM.S.INV(RAND())*'Data (DefiLlama)'!$K$11*$C$6</f>
        <v>0.14631002365722637</v>
      </c>
      <c r="H1140" s="172">
        <f ca="1">'Data (DefiLlama)'!$H$12*100+_xlfn.NORM.S.INV(RAND())*'Data (DefiLlama)'!$K$12*$C$6</f>
        <v>5.1376515275572485</v>
      </c>
      <c r="I1140" s="175">
        <f ca="1">'Data (DefiLlama)'!$H$13*100+_xlfn.NORM.S.INV(RAND())*'Data (DefiLlama)'!$K$13*$C$6</f>
        <v>7.079563463472347</v>
      </c>
      <c r="J1140" s="172">
        <f ca="1">C1140*'Allocation - Base'!$H$6+D1140*'Allocation - Base'!$H$7+E1140*'Allocation - Base'!$H$8+F1140*'Allocation - Base'!$H$9+G1140*'Allocation - Base'!$H$10+H1140*'Allocation - Base'!$H$11+I1140*'Allocation - Base'!$H$12</f>
        <v>4.6455529436459875</v>
      </c>
      <c r="K1140" s="172">
        <f t="shared" ca="1" si="52"/>
        <v>2.7732666667463581</v>
      </c>
      <c r="L1140" s="172">
        <f t="shared" ca="1" si="53"/>
        <v>1.7722862768996297</v>
      </c>
      <c r="M1140" s="172">
        <f t="shared" ca="1" si="54"/>
        <v>4.5455529436459878</v>
      </c>
      <c r="N1140" s="172"/>
    </row>
    <row r="1141" spans="2:14" x14ac:dyDescent="0.25">
      <c r="B1141" s="164">
        <v>1109</v>
      </c>
      <c r="C1141" s="172">
        <f ca="1">'Data (DefiLlama)'!$H$7*100+_xlfn.NORM.S.INV(RAND())*'Data (DefiLlama)'!$K$7*$C$6</f>
        <v>4.6924204049012435</v>
      </c>
      <c r="D1141" s="172">
        <f ca="1">'Data (DefiLlama)'!$H$8*100+_xlfn.NORM.S.INV(RAND())*'Data (DefiLlama)'!$K$8*$C$6</f>
        <v>5.0231067236357072</v>
      </c>
      <c r="E1141" s="172">
        <f ca="1">'Data (DefiLlama)'!$H$9*100+_xlfn.NORM.S.INV(RAND())*'Data (DefiLlama)'!$K$9*$C$6</f>
        <v>4.0571480227989429</v>
      </c>
      <c r="F1141" s="172">
        <f ca="1">'Data (DefiLlama)'!$H$10*100+_xlfn.NORM.S.INV(RAND())*'Data (DefiLlama)'!$K$10*$C$6</f>
        <v>3.2820569486577078</v>
      </c>
      <c r="G1141" s="172">
        <f ca="1">'Data (DefiLlama)'!$H$11*100+_xlfn.NORM.S.INV(RAND())*'Data (DefiLlama)'!$K$11*$C$6</f>
        <v>-0.1848868995863257</v>
      </c>
      <c r="H1141" s="172">
        <f ca="1">'Data (DefiLlama)'!$H$12*100+_xlfn.NORM.S.INV(RAND())*'Data (DefiLlama)'!$K$12*$C$6</f>
        <v>4.8908710440067402</v>
      </c>
      <c r="I1141" s="175">
        <f ca="1">'Data (DefiLlama)'!$H$13*100+_xlfn.NORM.S.INV(RAND())*'Data (DefiLlama)'!$K$13*$C$6</f>
        <v>7.392326131850897</v>
      </c>
      <c r="J1141" s="172">
        <f ca="1">C1141*'Allocation - Base'!$H$6+D1141*'Allocation - Base'!$H$7+E1141*'Allocation - Base'!$H$8+F1141*'Allocation - Base'!$H$9+G1141*'Allocation - Base'!$H$10+H1141*'Allocation - Base'!$H$11+I1141*'Allocation - Base'!$H$12</f>
        <v>4.4021761197007301</v>
      </c>
      <c r="K1141" s="172">
        <f t="shared" ca="1" si="52"/>
        <v>0</v>
      </c>
      <c r="L1141" s="172">
        <f t="shared" ca="1" si="53"/>
        <v>4.3021761197007304</v>
      </c>
      <c r="M1141" s="172">
        <f t="shared" ca="1" si="54"/>
        <v>4.3021761197007304</v>
      </c>
      <c r="N1141" s="172"/>
    </row>
    <row r="1142" spans="2:14" x14ac:dyDescent="0.25">
      <c r="B1142" s="164">
        <v>1110</v>
      </c>
      <c r="C1142" s="172">
        <f ca="1">'Data (DefiLlama)'!$H$7*100+_xlfn.NORM.S.INV(RAND())*'Data (DefiLlama)'!$K$7*$C$6</f>
        <v>4.3401009717994921</v>
      </c>
      <c r="D1142" s="172">
        <f ca="1">'Data (DefiLlama)'!$H$8*100+_xlfn.NORM.S.INV(RAND())*'Data (DefiLlama)'!$K$8*$C$6</f>
        <v>3.9284304882240408</v>
      </c>
      <c r="E1142" s="172">
        <f ca="1">'Data (DefiLlama)'!$H$9*100+_xlfn.NORM.S.INV(RAND())*'Data (DefiLlama)'!$K$9*$C$6</f>
        <v>3.8897437233294014</v>
      </c>
      <c r="F1142" s="172">
        <f ca="1">'Data (DefiLlama)'!$H$10*100+_xlfn.NORM.S.INV(RAND())*'Data (DefiLlama)'!$K$10*$C$6</f>
        <v>3.2967915264977994</v>
      </c>
      <c r="G1142" s="172">
        <f ca="1">'Data (DefiLlama)'!$H$11*100+_xlfn.NORM.S.INV(RAND())*'Data (DefiLlama)'!$K$11*$C$6</f>
        <v>-0.11768152083953866</v>
      </c>
      <c r="H1142" s="172">
        <f ca="1">'Data (DefiLlama)'!$H$12*100+_xlfn.NORM.S.INV(RAND())*'Data (DefiLlama)'!$K$12*$C$6</f>
        <v>4.8206873490697522</v>
      </c>
      <c r="I1142" s="175">
        <f ca="1">'Data (DefiLlama)'!$H$13*100+_xlfn.NORM.S.INV(RAND())*'Data (DefiLlama)'!$K$13*$C$6</f>
        <v>6.0057310234991386</v>
      </c>
      <c r="J1142" s="172">
        <f ca="1">C1142*'Allocation - Base'!$H$6+D1142*'Allocation - Base'!$H$7+E1142*'Allocation - Base'!$H$8+F1142*'Allocation - Base'!$H$9+G1142*'Allocation - Base'!$H$10+H1142*'Allocation - Base'!$H$11+I1142*'Allocation - Base'!$H$12</f>
        <v>3.9737928707466943</v>
      </c>
      <c r="K1142" s="172">
        <f t="shared" ca="1" si="52"/>
        <v>0.29225582388607807</v>
      </c>
      <c r="L1142" s="172">
        <f t="shared" ca="1" si="53"/>
        <v>3.5815370468606162</v>
      </c>
      <c r="M1142" s="172">
        <f t="shared" ca="1" si="54"/>
        <v>3.8737928707466942</v>
      </c>
      <c r="N1142" s="172"/>
    </row>
    <row r="1143" spans="2:14" x14ac:dyDescent="0.25">
      <c r="B1143" s="164">
        <v>1111</v>
      </c>
      <c r="C1143" s="172">
        <f ca="1">'Data (DefiLlama)'!$H$7*100+_xlfn.NORM.S.INV(RAND())*'Data (DefiLlama)'!$K$7*$C$6</f>
        <v>4.4460169305989359</v>
      </c>
      <c r="D1143" s="172">
        <f ca="1">'Data (DefiLlama)'!$H$8*100+_xlfn.NORM.S.INV(RAND())*'Data (DefiLlama)'!$K$8*$C$6</f>
        <v>4.3637924311370684</v>
      </c>
      <c r="E1143" s="172">
        <f ca="1">'Data (DefiLlama)'!$H$9*100+_xlfn.NORM.S.INV(RAND())*'Data (DefiLlama)'!$K$9*$C$6</f>
        <v>3.7636847085547149</v>
      </c>
      <c r="F1143" s="172">
        <f ca="1">'Data (DefiLlama)'!$H$10*100+_xlfn.NORM.S.INV(RAND())*'Data (DefiLlama)'!$K$10*$C$6</f>
        <v>3.9477388839313781</v>
      </c>
      <c r="G1143" s="172">
        <f ca="1">'Data (DefiLlama)'!$H$11*100+_xlfn.NORM.S.INV(RAND())*'Data (DefiLlama)'!$K$11*$C$6</f>
        <v>0.48991222070727158</v>
      </c>
      <c r="H1143" s="172">
        <f ca="1">'Data (DefiLlama)'!$H$12*100+_xlfn.NORM.S.INV(RAND())*'Data (DefiLlama)'!$K$12*$C$6</f>
        <v>4.9616123570503161</v>
      </c>
      <c r="I1143" s="175">
        <f ca="1">'Data (DefiLlama)'!$H$13*100+_xlfn.NORM.S.INV(RAND())*'Data (DefiLlama)'!$K$13*$C$6</f>
        <v>5.6356655103398579</v>
      </c>
      <c r="J1143" s="172">
        <f ca="1">C1143*'Allocation - Base'!$H$6+D1143*'Allocation - Base'!$H$7+E1143*'Allocation - Base'!$H$8+F1143*'Allocation - Base'!$H$9+G1143*'Allocation - Base'!$H$10+H1143*'Allocation - Base'!$H$11+I1143*'Allocation - Base'!$H$12</f>
        <v>4.1344118286955371</v>
      </c>
      <c r="K1143" s="172">
        <f t="shared" ca="1" si="52"/>
        <v>0</v>
      </c>
      <c r="L1143" s="172">
        <f t="shared" ca="1" si="53"/>
        <v>4.0344118286955375</v>
      </c>
      <c r="M1143" s="172">
        <f t="shared" ca="1" si="54"/>
        <v>4.0344118286955375</v>
      </c>
      <c r="N1143" s="172"/>
    </row>
    <row r="1144" spans="2:14" x14ac:dyDescent="0.25">
      <c r="B1144" s="164">
        <v>1112</v>
      </c>
      <c r="C1144" s="172">
        <f ca="1">'Data (DefiLlama)'!$H$7*100+_xlfn.NORM.S.INV(RAND())*'Data (DefiLlama)'!$K$7*$C$6</f>
        <v>4.2193404602339708</v>
      </c>
      <c r="D1144" s="172">
        <f ca="1">'Data (DefiLlama)'!$H$8*100+_xlfn.NORM.S.INV(RAND())*'Data (DefiLlama)'!$K$8*$C$6</f>
        <v>3.9216230863335095</v>
      </c>
      <c r="E1144" s="172">
        <f ca="1">'Data (DefiLlama)'!$H$9*100+_xlfn.NORM.S.INV(RAND())*'Data (DefiLlama)'!$K$9*$C$6</f>
        <v>4.0792234255958641</v>
      </c>
      <c r="F1144" s="172">
        <f ca="1">'Data (DefiLlama)'!$H$10*100+_xlfn.NORM.S.INV(RAND())*'Data (DefiLlama)'!$K$10*$C$6</f>
        <v>3.2906199947101977</v>
      </c>
      <c r="G1144" s="172">
        <f ca="1">'Data (DefiLlama)'!$H$11*100+_xlfn.NORM.S.INV(RAND())*'Data (DefiLlama)'!$K$11*$C$6</f>
        <v>0.33534032561994043</v>
      </c>
      <c r="H1144" s="172">
        <f ca="1">'Data (DefiLlama)'!$H$12*100+_xlfn.NORM.S.INV(RAND())*'Data (DefiLlama)'!$K$12*$C$6</f>
        <v>4.7232699768616611</v>
      </c>
      <c r="I1144" s="175">
        <f ca="1">'Data (DefiLlama)'!$H$13*100+_xlfn.NORM.S.INV(RAND())*'Data (DefiLlama)'!$K$13*$C$6</f>
        <v>6.5255986308835414</v>
      </c>
      <c r="J1144" s="172">
        <f ca="1">C1144*'Allocation - Base'!$H$6+D1144*'Allocation - Base'!$H$7+E1144*'Allocation - Base'!$H$8+F1144*'Allocation - Base'!$H$9+G1144*'Allocation - Base'!$H$10+H1144*'Allocation - Base'!$H$11+I1144*'Allocation - Base'!$H$12</f>
        <v>3.9912712788627807</v>
      </c>
      <c r="K1144" s="172">
        <f t="shared" ca="1" si="52"/>
        <v>0</v>
      </c>
      <c r="L1144" s="172">
        <f t="shared" ca="1" si="53"/>
        <v>3.8912712788627806</v>
      </c>
      <c r="M1144" s="172">
        <f t="shared" ca="1" si="54"/>
        <v>3.8912712788627806</v>
      </c>
      <c r="N1144" s="172"/>
    </row>
    <row r="1145" spans="2:14" x14ac:dyDescent="0.25">
      <c r="B1145" s="164">
        <v>1113</v>
      </c>
      <c r="C1145" s="172">
        <f ca="1">'Data (DefiLlama)'!$H$7*100+_xlfn.NORM.S.INV(RAND())*'Data (DefiLlama)'!$K$7*$C$6</f>
        <v>4.319379932415278</v>
      </c>
      <c r="D1145" s="172">
        <f ca="1">'Data (DefiLlama)'!$H$8*100+_xlfn.NORM.S.INV(RAND())*'Data (DefiLlama)'!$K$8*$C$6</f>
        <v>4.3258225442242964</v>
      </c>
      <c r="E1145" s="172">
        <f ca="1">'Data (DefiLlama)'!$H$9*100+_xlfn.NORM.S.INV(RAND())*'Data (DefiLlama)'!$K$9*$C$6</f>
        <v>4.0008296264471594</v>
      </c>
      <c r="F1145" s="172">
        <f ca="1">'Data (DefiLlama)'!$H$10*100+_xlfn.NORM.S.INV(RAND())*'Data (DefiLlama)'!$K$10*$C$6</f>
        <v>2.6219627039851652</v>
      </c>
      <c r="G1145" s="172">
        <f ca="1">'Data (DefiLlama)'!$H$11*100+_xlfn.NORM.S.INV(RAND())*'Data (DefiLlama)'!$K$11*$C$6</f>
        <v>2.5114726430848264E-2</v>
      </c>
      <c r="H1145" s="172">
        <f ca="1">'Data (DefiLlama)'!$H$12*100+_xlfn.NORM.S.INV(RAND())*'Data (DefiLlama)'!$K$12*$C$6</f>
        <v>3.9812114486351664</v>
      </c>
      <c r="I1145" s="175">
        <f ca="1">'Data (DefiLlama)'!$H$13*100+_xlfn.NORM.S.INV(RAND())*'Data (DefiLlama)'!$K$13*$C$6</f>
        <v>4.1119984856935208</v>
      </c>
      <c r="J1145" s="172">
        <f ca="1">C1145*'Allocation - Base'!$H$6+D1145*'Allocation - Base'!$H$7+E1145*'Allocation - Base'!$H$8+F1145*'Allocation - Base'!$H$9+G1145*'Allocation - Base'!$H$10+H1145*'Allocation - Base'!$H$11+I1145*'Allocation - Base'!$H$12</f>
        <v>3.9759144760092653</v>
      </c>
      <c r="K1145" s="172">
        <f t="shared" ca="1" si="52"/>
        <v>0</v>
      </c>
      <c r="L1145" s="172">
        <f t="shared" ca="1" si="53"/>
        <v>3.8759144760092652</v>
      </c>
      <c r="M1145" s="172">
        <f t="shared" ca="1" si="54"/>
        <v>3.8759144760092652</v>
      </c>
      <c r="N1145" s="172"/>
    </row>
    <row r="1146" spans="2:14" x14ac:dyDescent="0.25">
      <c r="B1146" s="164">
        <v>1114</v>
      </c>
      <c r="C1146" s="172">
        <f ca="1">'Data (DefiLlama)'!$H$7*100+_xlfn.NORM.S.INV(RAND())*'Data (DefiLlama)'!$K$7*$C$6</f>
        <v>4.297273525896979</v>
      </c>
      <c r="D1146" s="172">
        <f ca="1">'Data (DefiLlama)'!$H$8*100+_xlfn.NORM.S.INV(RAND())*'Data (DefiLlama)'!$K$8*$C$6</f>
        <v>4.7909471124547993</v>
      </c>
      <c r="E1146" s="172">
        <f ca="1">'Data (DefiLlama)'!$H$9*100+_xlfn.NORM.S.INV(RAND())*'Data (DefiLlama)'!$K$9*$C$6</f>
        <v>4.5299288461021439</v>
      </c>
      <c r="F1146" s="172">
        <f ca="1">'Data (DefiLlama)'!$H$10*100+_xlfn.NORM.S.INV(RAND())*'Data (DefiLlama)'!$K$10*$C$6</f>
        <v>2.9077856923418848</v>
      </c>
      <c r="G1146" s="172">
        <f ca="1">'Data (DefiLlama)'!$H$11*100+_xlfn.NORM.S.INV(RAND())*'Data (DefiLlama)'!$K$11*$C$6</f>
        <v>0.24053409529870828</v>
      </c>
      <c r="H1146" s="172">
        <f ca="1">'Data (DefiLlama)'!$H$12*100+_xlfn.NORM.S.INV(RAND())*'Data (DefiLlama)'!$K$12*$C$6</f>
        <v>4.5285727399393991</v>
      </c>
      <c r="I1146" s="175">
        <f ca="1">'Data (DefiLlama)'!$H$13*100+_xlfn.NORM.S.INV(RAND())*'Data (DefiLlama)'!$K$13*$C$6</f>
        <v>6.7216975748347974</v>
      </c>
      <c r="J1146" s="172">
        <f ca="1">C1146*'Allocation - Base'!$H$6+D1146*'Allocation - Base'!$H$7+E1146*'Allocation - Base'!$H$8+F1146*'Allocation - Base'!$H$9+G1146*'Allocation - Base'!$H$10+H1146*'Allocation - Base'!$H$11+I1146*'Allocation - Base'!$H$12</f>
        <v>4.3107136631641749</v>
      </c>
      <c r="K1146" s="172">
        <f t="shared" ca="1" si="52"/>
        <v>0.41564041413020769</v>
      </c>
      <c r="L1146" s="172">
        <f t="shared" ca="1" si="53"/>
        <v>3.7950732490339676</v>
      </c>
      <c r="M1146" s="172">
        <f t="shared" ca="1" si="54"/>
        <v>4.2107136631641753</v>
      </c>
      <c r="N1146" s="172"/>
    </row>
    <row r="1147" spans="2:14" x14ac:dyDescent="0.25">
      <c r="B1147" s="164">
        <v>1115</v>
      </c>
      <c r="C1147" s="172">
        <f ca="1">'Data (DefiLlama)'!$H$7*100+_xlfn.NORM.S.INV(RAND())*'Data (DefiLlama)'!$K$7*$C$6</f>
        <v>4.0770202335131325</v>
      </c>
      <c r="D1147" s="172">
        <f ca="1">'Data (DefiLlama)'!$H$8*100+_xlfn.NORM.S.INV(RAND())*'Data (DefiLlama)'!$K$8*$C$6</f>
        <v>4.1164539295387286</v>
      </c>
      <c r="E1147" s="172">
        <f ca="1">'Data (DefiLlama)'!$H$9*100+_xlfn.NORM.S.INV(RAND())*'Data (DefiLlama)'!$K$9*$C$6</f>
        <v>5.0638866174149983</v>
      </c>
      <c r="F1147" s="172">
        <f ca="1">'Data (DefiLlama)'!$H$10*100+_xlfn.NORM.S.INV(RAND())*'Data (DefiLlama)'!$K$10*$C$6</f>
        <v>2.5317277531051681</v>
      </c>
      <c r="G1147" s="172">
        <f ca="1">'Data (DefiLlama)'!$H$11*100+_xlfn.NORM.S.INV(RAND())*'Data (DefiLlama)'!$K$11*$C$6</f>
        <v>0.21115260737384919</v>
      </c>
      <c r="H1147" s="172">
        <f ca="1">'Data (DefiLlama)'!$H$12*100+_xlfn.NORM.S.INV(RAND())*'Data (DefiLlama)'!$K$12*$C$6</f>
        <v>6.4812641926416967</v>
      </c>
      <c r="I1147" s="175">
        <f ca="1">'Data (DefiLlama)'!$H$13*100+_xlfn.NORM.S.INV(RAND())*'Data (DefiLlama)'!$K$13*$C$6</f>
        <v>5.775537449889387</v>
      </c>
      <c r="J1147" s="172">
        <f ca="1">C1147*'Allocation - Base'!$H$6+D1147*'Allocation - Base'!$H$7+E1147*'Allocation - Base'!$H$8+F1147*'Allocation - Base'!$H$9+G1147*'Allocation - Base'!$H$10+H1147*'Allocation - Base'!$H$11+I1147*'Allocation - Base'!$H$12</f>
        <v>4.5009384660573186</v>
      </c>
      <c r="K1147" s="172">
        <f t="shared" ca="1" si="52"/>
        <v>0</v>
      </c>
      <c r="L1147" s="172">
        <f t="shared" ca="1" si="53"/>
        <v>4.400938466057319</v>
      </c>
      <c r="M1147" s="172">
        <f t="shared" ca="1" si="54"/>
        <v>4.400938466057319</v>
      </c>
      <c r="N1147" s="172"/>
    </row>
    <row r="1148" spans="2:14" x14ac:dyDescent="0.25">
      <c r="B1148" s="164">
        <v>1116</v>
      </c>
      <c r="C1148" s="172">
        <f ca="1">'Data (DefiLlama)'!$H$7*100+_xlfn.NORM.S.INV(RAND())*'Data (DefiLlama)'!$K$7*$C$6</f>
        <v>3.973364539656715</v>
      </c>
      <c r="D1148" s="172">
        <f ca="1">'Data (DefiLlama)'!$H$8*100+_xlfn.NORM.S.INV(RAND())*'Data (DefiLlama)'!$K$8*$C$6</f>
        <v>4.6616792461532022</v>
      </c>
      <c r="E1148" s="172">
        <f ca="1">'Data (DefiLlama)'!$H$9*100+_xlfn.NORM.S.INV(RAND())*'Data (DefiLlama)'!$K$9*$C$6</f>
        <v>3.0880637715905466</v>
      </c>
      <c r="F1148" s="172">
        <f ca="1">'Data (DefiLlama)'!$H$10*100+_xlfn.NORM.S.INV(RAND())*'Data (DefiLlama)'!$K$10*$C$6</f>
        <v>4.2173858072622821</v>
      </c>
      <c r="G1148" s="172">
        <f ca="1">'Data (DefiLlama)'!$H$11*100+_xlfn.NORM.S.INV(RAND())*'Data (DefiLlama)'!$K$11*$C$6</f>
        <v>-7.5825744895828004E-3</v>
      </c>
      <c r="H1148" s="172">
        <f ca="1">'Data (DefiLlama)'!$H$12*100+_xlfn.NORM.S.INV(RAND())*'Data (DefiLlama)'!$K$12*$C$6</f>
        <v>4.9271939721908753</v>
      </c>
      <c r="I1148" s="175">
        <f ca="1">'Data (DefiLlama)'!$H$13*100+_xlfn.NORM.S.INV(RAND())*'Data (DefiLlama)'!$K$13*$C$6</f>
        <v>6.9798252598263772</v>
      </c>
      <c r="J1148" s="172">
        <f ca="1">C1148*'Allocation - Base'!$H$6+D1148*'Allocation - Base'!$H$7+E1148*'Allocation - Base'!$H$8+F1148*'Allocation - Base'!$H$9+G1148*'Allocation - Base'!$H$10+H1148*'Allocation - Base'!$H$11+I1148*'Allocation - Base'!$H$12</f>
        <v>3.8681450834371036</v>
      </c>
      <c r="K1148" s="172">
        <f t="shared" ca="1" si="52"/>
        <v>0</v>
      </c>
      <c r="L1148" s="172">
        <f t="shared" ca="1" si="53"/>
        <v>3.7681450834371035</v>
      </c>
      <c r="M1148" s="172">
        <f t="shared" ca="1" si="54"/>
        <v>3.7681450834371035</v>
      </c>
      <c r="N1148" s="172"/>
    </row>
    <row r="1149" spans="2:14" x14ac:dyDescent="0.25">
      <c r="B1149" s="164">
        <v>1117</v>
      </c>
      <c r="C1149" s="172">
        <f ca="1">'Data (DefiLlama)'!$H$7*100+_xlfn.NORM.S.INV(RAND())*'Data (DefiLlama)'!$K$7*$C$6</f>
        <v>3.9474906197703326</v>
      </c>
      <c r="D1149" s="172">
        <f ca="1">'Data (DefiLlama)'!$H$8*100+_xlfn.NORM.S.INV(RAND())*'Data (DefiLlama)'!$K$8*$C$6</f>
        <v>5.6705806123333335</v>
      </c>
      <c r="E1149" s="172">
        <f ca="1">'Data (DefiLlama)'!$H$9*100+_xlfn.NORM.S.INV(RAND())*'Data (DefiLlama)'!$K$9*$C$6</f>
        <v>4.0206464464089988</v>
      </c>
      <c r="F1149" s="172">
        <f ca="1">'Data (DefiLlama)'!$H$10*100+_xlfn.NORM.S.INV(RAND())*'Data (DefiLlama)'!$K$10*$C$6</f>
        <v>3.6138129362753211</v>
      </c>
      <c r="G1149" s="172">
        <f ca="1">'Data (DefiLlama)'!$H$11*100+_xlfn.NORM.S.INV(RAND())*'Data (DefiLlama)'!$K$11*$C$6</f>
        <v>0.1547281147967661</v>
      </c>
      <c r="H1149" s="172">
        <f ca="1">'Data (DefiLlama)'!$H$12*100+_xlfn.NORM.S.INV(RAND())*'Data (DefiLlama)'!$K$12*$C$6</f>
        <v>5.1203875006957738</v>
      </c>
      <c r="I1149" s="175">
        <f ca="1">'Data (DefiLlama)'!$H$13*100+_xlfn.NORM.S.INV(RAND())*'Data (DefiLlama)'!$K$13*$C$6</f>
        <v>5.6126128546627525</v>
      </c>
      <c r="J1149" s="172">
        <f ca="1">C1149*'Allocation - Base'!$H$6+D1149*'Allocation - Base'!$H$7+E1149*'Allocation - Base'!$H$8+F1149*'Allocation - Base'!$H$9+G1149*'Allocation - Base'!$H$10+H1149*'Allocation - Base'!$H$11+I1149*'Allocation - Base'!$H$12</f>
        <v>4.3828484814608872</v>
      </c>
      <c r="K1149" s="172">
        <f t="shared" ca="1" si="52"/>
        <v>0</v>
      </c>
      <c r="L1149" s="172">
        <f t="shared" ca="1" si="53"/>
        <v>4.2828484814608876</v>
      </c>
      <c r="M1149" s="172">
        <f t="shared" ca="1" si="54"/>
        <v>4.2828484814608876</v>
      </c>
      <c r="N1149" s="172"/>
    </row>
    <row r="1150" spans="2:14" x14ac:dyDescent="0.25">
      <c r="B1150" s="164">
        <v>1118</v>
      </c>
      <c r="C1150" s="172">
        <f ca="1">'Data (DefiLlama)'!$H$7*100+_xlfn.NORM.S.INV(RAND())*'Data (DefiLlama)'!$K$7*$C$6</f>
        <v>4.2282595938545455</v>
      </c>
      <c r="D1150" s="172">
        <f ca="1">'Data (DefiLlama)'!$H$8*100+_xlfn.NORM.S.INV(RAND())*'Data (DefiLlama)'!$K$8*$C$6</f>
        <v>5.7224962170360891</v>
      </c>
      <c r="E1150" s="172">
        <f ca="1">'Data (DefiLlama)'!$H$9*100+_xlfn.NORM.S.INV(RAND())*'Data (DefiLlama)'!$K$9*$C$6</f>
        <v>4.4196109415426639</v>
      </c>
      <c r="F1150" s="172">
        <f ca="1">'Data (DefiLlama)'!$H$10*100+_xlfn.NORM.S.INV(RAND())*'Data (DefiLlama)'!$K$10*$C$6</f>
        <v>4.5468141174773997</v>
      </c>
      <c r="G1150" s="172">
        <f ca="1">'Data (DefiLlama)'!$H$11*100+_xlfn.NORM.S.INV(RAND())*'Data (DefiLlama)'!$K$11*$C$6</f>
        <v>-0.13587181596418768</v>
      </c>
      <c r="H1150" s="172">
        <f ca="1">'Data (DefiLlama)'!$H$12*100+_xlfn.NORM.S.INV(RAND())*'Data (DefiLlama)'!$K$12*$C$6</f>
        <v>4.0822467822117936</v>
      </c>
      <c r="I1150" s="175">
        <f ca="1">'Data (DefiLlama)'!$H$13*100+_xlfn.NORM.S.INV(RAND())*'Data (DefiLlama)'!$K$13*$C$6</f>
        <v>4.4798092738883506</v>
      </c>
      <c r="J1150" s="172">
        <f ca="1">C1150*'Allocation - Base'!$H$6+D1150*'Allocation - Base'!$H$7+E1150*'Allocation - Base'!$H$8+F1150*'Allocation - Base'!$H$9+G1150*'Allocation - Base'!$H$10+H1150*'Allocation - Base'!$H$11+I1150*'Allocation - Base'!$H$12</f>
        <v>4.4095480943346113</v>
      </c>
      <c r="K1150" s="172">
        <f t="shared" ca="1" si="52"/>
        <v>0</v>
      </c>
      <c r="L1150" s="172">
        <f t="shared" ca="1" si="53"/>
        <v>4.3095480943346116</v>
      </c>
      <c r="M1150" s="172">
        <f t="shared" ca="1" si="54"/>
        <v>4.3095480943346116</v>
      </c>
      <c r="N1150" s="172"/>
    </row>
    <row r="1151" spans="2:14" x14ac:dyDescent="0.25">
      <c r="B1151" s="164">
        <v>1119</v>
      </c>
      <c r="C1151" s="172">
        <f ca="1">'Data (DefiLlama)'!$H$7*100+_xlfn.NORM.S.INV(RAND())*'Data (DefiLlama)'!$K$7*$C$6</f>
        <v>4.4266007928902082</v>
      </c>
      <c r="D1151" s="172">
        <f ca="1">'Data (DefiLlama)'!$H$8*100+_xlfn.NORM.S.INV(RAND())*'Data (DefiLlama)'!$K$8*$C$6</f>
        <v>3.9317280502144016</v>
      </c>
      <c r="E1151" s="172">
        <f ca="1">'Data (DefiLlama)'!$H$9*100+_xlfn.NORM.S.INV(RAND())*'Data (DefiLlama)'!$K$9*$C$6</f>
        <v>4.880980224023868</v>
      </c>
      <c r="F1151" s="172">
        <f ca="1">'Data (DefiLlama)'!$H$10*100+_xlfn.NORM.S.INV(RAND())*'Data (DefiLlama)'!$K$10*$C$6</f>
        <v>3.4412580169580713</v>
      </c>
      <c r="G1151" s="172">
        <f ca="1">'Data (DefiLlama)'!$H$11*100+_xlfn.NORM.S.INV(RAND())*'Data (DefiLlama)'!$K$11*$C$6</f>
        <v>-0.48996326818085434</v>
      </c>
      <c r="H1151" s="172">
        <f ca="1">'Data (DefiLlama)'!$H$12*100+_xlfn.NORM.S.INV(RAND())*'Data (DefiLlama)'!$K$12*$C$6</f>
        <v>4.7284400791709249</v>
      </c>
      <c r="I1151" s="175">
        <f ca="1">'Data (DefiLlama)'!$H$13*100+_xlfn.NORM.S.INV(RAND())*'Data (DefiLlama)'!$K$13*$C$6</f>
        <v>3.1538263633947774</v>
      </c>
      <c r="J1151" s="172">
        <f ca="1">C1151*'Allocation - Base'!$H$6+D1151*'Allocation - Base'!$H$7+E1151*'Allocation - Base'!$H$8+F1151*'Allocation - Base'!$H$9+G1151*'Allocation - Base'!$H$10+H1151*'Allocation - Base'!$H$11+I1151*'Allocation - Base'!$H$12</f>
        <v>4.2159251548932266</v>
      </c>
      <c r="K1151" s="172">
        <f t="shared" ca="1" si="52"/>
        <v>0</v>
      </c>
      <c r="L1151" s="172">
        <f t="shared" ca="1" si="53"/>
        <v>4.115925154893227</v>
      </c>
      <c r="M1151" s="172">
        <f t="shared" ca="1" si="54"/>
        <v>4.115925154893227</v>
      </c>
      <c r="N1151" s="172"/>
    </row>
    <row r="1152" spans="2:14" x14ac:dyDescent="0.25">
      <c r="B1152" s="164">
        <v>1120</v>
      </c>
      <c r="C1152" s="172">
        <f ca="1">'Data (DefiLlama)'!$H$7*100+_xlfn.NORM.S.INV(RAND())*'Data (DefiLlama)'!$K$7*$C$6</f>
        <v>4.335470987570476</v>
      </c>
      <c r="D1152" s="172">
        <f ca="1">'Data (DefiLlama)'!$H$8*100+_xlfn.NORM.S.INV(RAND())*'Data (DefiLlama)'!$K$8*$C$6</f>
        <v>5.1931769045796203</v>
      </c>
      <c r="E1152" s="172">
        <f ca="1">'Data (DefiLlama)'!$H$9*100+_xlfn.NORM.S.INV(RAND())*'Data (DefiLlama)'!$K$9*$C$6</f>
        <v>4.3641231581207336</v>
      </c>
      <c r="F1152" s="172">
        <f ca="1">'Data (DefiLlama)'!$H$10*100+_xlfn.NORM.S.INV(RAND())*'Data (DefiLlama)'!$K$10*$C$6</f>
        <v>3.3705884265470347</v>
      </c>
      <c r="G1152" s="172">
        <f ca="1">'Data (DefiLlama)'!$H$11*100+_xlfn.NORM.S.INV(RAND())*'Data (DefiLlama)'!$K$11*$C$6</f>
        <v>0.29733606271069773</v>
      </c>
      <c r="H1152" s="172">
        <f ca="1">'Data (DefiLlama)'!$H$12*100+_xlfn.NORM.S.INV(RAND())*'Data (DefiLlama)'!$K$12*$C$6</f>
        <v>4.9462021024691616</v>
      </c>
      <c r="I1152" s="175">
        <f ca="1">'Data (DefiLlama)'!$H$13*100+_xlfn.NORM.S.INV(RAND())*'Data (DefiLlama)'!$K$13*$C$6</f>
        <v>5.4003955656219693</v>
      </c>
      <c r="J1152" s="172">
        <f ca="1">C1152*'Allocation - Base'!$H$6+D1152*'Allocation - Base'!$H$7+E1152*'Allocation - Base'!$H$8+F1152*'Allocation - Base'!$H$9+G1152*'Allocation - Base'!$H$10+H1152*'Allocation - Base'!$H$11+I1152*'Allocation - Base'!$H$12</f>
        <v>4.4467634304521404</v>
      </c>
      <c r="K1152" s="172">
        <f t="shared" ca="1" si="52"/>
        <v>0</v>
      </c>
      <c r="L1152" s="172">
        <f t="shared" ca="1" si="53"/>
        <v>4.3467634304521408</v>
      </c>
      <c r="M1152" s="172">
        <f t="shared" ca="1" si="54"/>
        <v>4.3467634304521408</v>
      </c>
      <c r="N1152" s="172"/>
    </row>
    <row r="1153" spans="2:14" x14ac:dyDescent="0.25">
      <c r="B1153" s="164">
        <v>1121</v>
      </c>
      <c r="C1153" s="172">
        <f ca="1">'Data (DefiLlama)'!$H$7*100+_xlfn.NORM.S.INV(RAND())*'Data (DefiLlama)'!$K$7*$C$6</f>
        <v>4.4339079024890964</v>
      </c>
      <c r="D1153" s="172">
        <f ca="1">'Data (DefiLlama)'!$H$8*100+_xlfn.NORM.S.INV(RAND())*'Data (DefiLlama)'!$K$8*$C$6</f>
        <v>4.620919510953625</v>
      </c>
      <c r="E1153" s="172">
        <f ca="1">'Data (DefiLlama)'!$H$9*100+_xlfn.NORM.S.INV(RAND())*'Data (DefiLlama)'!$K$9*$C$6</f>
        <v>4.9383157410059058</v>
      </c>
      <c r="F1153" s="172">
        <f ca="1">'Data (DefiLlama)'!$H$10*100+_xlfn.NORM.S.INV(RAND())*'Data (DefiLlama)'!$K$10*$C$6</f>
        <v>3.8439171304658037</v>
      </c>
      <c r="G1153" s="172">
        <f ca="1">'Data (DefiLlama)'!$H$11*100+_xlfn.NORM.S.INV(RAND())*'Data (DefiLlama)'!$K$11*$C$6</f>
        <v>-0.16979995182690466</v>
      </c>
      <c r="H1153" s="172">
        <f ca="1">'Data (DefiLlama)'!$H$12*100+_xlfn.NORM.S.INV(RAND())*'Data (DefiLlama)'!$K$12*$C$6</f>
        <v>4.7774216664736961</v>
      </c>
      <c r="I1153" s="175">
        <f ca="1">'Data (DefiLlama)'!$H$13*100+_xlfn.NORM.S.INV(RAND())*'Data (DefiLlama)'!$K$13*$C$6</f>
        <v>4.5640145207325702</v>
      </c>
      <c r="J1153" s="172">
        <f ca="1">C1153*'Allocation - Base'!$H$6+D1153*'Allocation - Base'!$H$7+E1153*'Allocation - Base'!$H$8+F1153*'Allocation - Base'!$H$9+G1153*'Allocation - Base'!$H$10+H1153*'Allocation - Base'!$H$11+I1153*'Allocation - Base'!$H$12</f>
        <v>4.4281044361163211</v>
      </c>
      <c r="K1153" s="172">
        <f t="shared" ca="1" si="52"/>
        <v>4.7736433776035616</v>
      </c>
      <c r="L1153" s="172">
        <f t="shared" ca="1" si="53"/>
        <v>-0.44553894148724016</v>
      </c>
      <c r="M1153" s="172">
        <f t="shared" ca="1" si="54"/>
        <v>4.3281044361163215</v>
      </c>
      <c r="N1153" s="172"/>
    </row>
    <row r="1154" spans="2:14" x14ac:dyDescent="0.25">
      <c r="B1154" s="164">
        <v>1122</v>
      </c>
      <c r="C1154" s="172">
        <f ca="1">'Data (DefiLlama)'!$H$7*100+_xlfn.NORM.S.INV(RAND())*'Data (DefiLlama)'!$K$7*$C$6</f>
        <v>4.5484194474373254</v>
      </c>
      <c r="D1154" s="172">
        <f ca="1">'Data (DefiLlama)'!$H$8*100+_xlfn.NORM.S.INV(RAND())*'Data (DefiLlama)'!$K$8*$C$6</f>
        <v>5.2622174445877778</v>
      </c>
      <c r="E1154" s="172">
        <f ca="1">'Data (DefiLlama)'!$H$9*100+_xlfn.NORM.S.INV(RAND())*'Data (DefiLlama)'!$K$9*$C$6</f>
        <v>5.0067623385848581</v>
      </c>
      <c r="F1154" s="172">
        <f ca="1">'Data (DefiLlama)'!$H$10*100+_xlfn.NORM.S.INV(RAND())*'Data (DefiLlama)'!$K$10*$C$6</f>
        <v>2.5880475019154825</v>
      </c>
      <c r="G1154" s="172">
        <f ca="1">'Data (DefiLlama)'!$H$11*100+_xlfn.NORM.S.INV(RAND())*'Data (DefiLlama)'!$K$11*$C$6</f>
        <v>-0.35693611294706468</v>
      </c>
      <c r="H1154" s="172">
        <f ca="1">'Data (DefiLlama)'!$H$12*100+_xlfn.NORM.S.INV(RAND())*'Data (DefiLlama)'!$K$12*$C$6</f>
        <v>4.766116426739841</v>
      </c>
      <c r="I1154" s="175">
        <f ca="1">'Data (DefiLlama)'!$H$13*100+_xlfn.NORM.S.INV(RAND())*'Data (DefiLlama)'!$K$13*$C$6</f>
        <v>6.0326069199894681</v>
      </c>
      <c r="J1154" s="172">
        <f ca="1">C1154*'Allocation - Base'!$H$6+D1154*'Allocation - Base'!$H$7+E1154*'Allocation - Base'!$H$8+F1154*'Allocation - Base'!$H$9+G1154*'Allocation - Base'!$H$10+H1154*'Allocation - Base'!$H$11+I1154*'Allocation - Base'!$H$12</f>
        <v>4.6288414383879797</v>
      </c>
      <c r="K1154" s="172">
        <f t="shared" ca="1" si="52"/>
        <v>0</v>
      </c>
      <c r="L1154" s="172">
        <f t="shared" ca="1" si="53"/>
        <v>4.52884143838798</v>
      </c>
      <c r="M1154" s="172">
        <f t="shared" ca="1" si="54"/>
        <v>4.52884143838798</v>
      </c>
      <c r="N1154" s="172"/>
    </row>
    <row r="1155" spans="2:14" x14ac:dyDescent="0.25">
      <c r="B1155" s="164">
        <v>1123</v>
      </c>
      <c r="C1155" s="172">
        <f ca="1">'Data (DefiLlama)'!$H$7*100+_xlfn.NORM.S.INV(RAND())*'Data (DefiLlama)'!$K$7*$C$6</f>
        <v>4.2750813180013854</v>
      </c>
      <c r="D1155" s="172">
        <f ca="1">'Data (DefiLlama)'!$H$8*100+_xlfn.NORM.S.INV(RAND())*'Data (DefiLlama)'!$K$8*$C$6</f>
        <v>4.7455020816358884</v>
      </c>
      <c r="E1155" s="172">
        <f ca="1">'Data (DefiLlama)'!$H$9*100+_xlfn.NORM.S.INV(RAND())*'Data (DefiLlama)'!$K$9*$C$6</f>
        <v>3.6153469588488947</v>
      </c>
      <c r="F1155" s="172">
        <f ca="1">'Data (DefiLlama)'!$H$10*100+_xlfn.NORM.S.INV(RAND())*'Data (DefiLlama)'!$K$10*$C$6</f>
        <v>4.7683521896626742</v>
      </c>
      <c r="G1155" s="172">
        <f ca="1">'Data (DefiLlama)'!$H$11*100+_xlfn.NORM.S.INV(RAND())*'Data (DefiLlama)'!$K$11*$C$6</f>
        <v>0.22778763468131982</v>
      </c>
      <c r="H1155" s="172">
        <f ca="1">'Data (DefiLlama)'!$H$12*100+_xlfn.NORM.S.INV(RAND())*'Data (DefiLlama)'!$K$12*$C$6</f>
        <v>3.6429643682975876</v>
      </c>
      <c r="I1155" s="175">
        <f ca="1">'Data (DefiLlama)'!$H$13*100+_xlfn.NORM.S.INV(RAND())*'Data (DefiLlama)'!$K$13*$C$6</f>
        <v>3.4923208461819217</v>
      </c>
      <c r="J1155" s="172">
        <f ca="1">C1155*'Allocation - Base'!$H$6+D1155*'Allocation - Base'!$H$7+E1155*'Allocation - Base'!$H$8+F1155*'Allocation - Base'!$H$9+G1155*'Allocation - Base'!$H$10+H1155*'Allocation - Base'!$H$11+I1155*'Allocation - Base'!$H$12</f>
        <v>3.9305706925003157</v>
      </c>
      <c r="K1155" s="172">
        <f t="shared" ca="1" si="52"/>
        <v>0</v>
      </c>
      <c r="L1155" s="172">
        <f t="shared" ca="1" si="53"/>
        <v>3.8305706925003156</v>
      </c>
      <c r="M1155" s="172">
        <f t="shared" ca="1" si="54"/>
        <v>3.8305706925003156</v>
      </c>
      <c r="N1155" s="172"/>
    </row>
    <row r="1156" spans="2:14" x14ac:dyDescent="0.25">
      <c r="B1156" s="164">
        <v>1124</v>
      </c>
      <c r="C1156" s="172">
        <f ca="1">'Data (DefiLlama)'!$H$7*100+_xlfn.NORM.S.INV(RAND())*'Data (DefiLlama)'!$K$7*$C$6</f>
        <v>4.318672971589776</v>
      </c>
      <c r="D1156" s="172">
        <f ca="1">'Data (DefiLlama)'!$H$8*100+_xlfn.NORM.S.INV(RAND())*'Data (DefiLlama)'!$K$8*$C$6</f>
        <v>4.8351967478631703</v>
      </c>
      <c r="E1156" s="172">
        <f ca="1">'Data (DefiLlama)'!$H$9*100+_xlfn.NORM.S.INV(RAND())*'Data (DefiLlama)'!$K$9*$C$6</f>
        <v>4.4002771428890703</v>
      </c>
      <c r="F1156" s="172">
        <f ca="1">'Data (DefiLlama)'!$H$10*100+_xlfn.NORM.S.INV(RAND())*'Data (DefiLlama)'!$K$10*$C$6</f>
        <v>4.57023771205583</v>
      </c>
      <c r="G1156" s="172">
        <f ca="1">'Data (DefiLlama)'!$H$11*100+_xlfn.NORM.S.INV(RAND())*'Data (DefiLlama)'!$K$11*$C$6</f>
        <v>-6.6273706302392724E-2</v>
      </c>
      <c r="H1156" s="172">
        <f ca="1">'Data (DefiLlama)'!$H$12*100+_xlfn.NORM.S.INV(RAND())*'Data (DefiLlama)'!$K$12*$C$6</f>
        <v>3.0875131827834954</v>
      </c>
      <c r="I1156" s="175">
        <f ca="1">'Data (DefiLlama)'!$H$13*100+_xlfn.NORM.S.INV(RAND())*'Data (DefiLlama)'!$K$13*$C$6</f>
        <v>3.7450946995891323</v>
      </c>
      <c r="J1156" s="172">
        <f ca="1">C1156*'Allocation - Base'!$H$6+D1156*'Allocation - Base'!$H$7+E1156*'Allocation - Base'!$H$8+F1156*'Allocation - Base'!$H$9+G1156*'Allocation - Base'!$H$10+H1156*'Allocation - Base'!$H$11+I1156*'Allocation - Base'!$H$12</f>
        <v>4.0642836562673974</v>
      </c>
      <c r="K1156" s="172">
        <f t="shared" ca="1" si="52"/>
        <v>12.78808818781248</v>
      </c>
      <c r="L1156" s="172">
        <f t="shared" ca="1" si="53"/>
        <v>-8.8238045315450826</v>
      </c>
      <c r="M1156" s="172">
        <f t="shared" ca="1" si="54"/>
        <v>3.9642836562673973</v>
      </c>
      <c r="N1156" s="172"/>
    </row>
    <row r="1157" spans="2:14" x14ac:dyDescent="0.25">
      <c r="B1157" s="164">
        <v>1125</v>
      </c>
      <c r="C1157" s="172">
        <f ca="1">'Data (DefiLlama)'!$H$7*100+_xlfn.NORM.S.INV(RAND())*'Data (DefiLlama)'!$K$7*$C$6</f>
        <v>4.2806917130706923</v>
      </c>
      <c r="D1157" s="172">
        <f ca="1">'Data (DefiLlama)'!$H$8*100+_xlfn.NORM.S.INV(RAND())*'Data (DefiLlama)'!$K$8*$C$6</f>
        <v>3.7751787453139487</v>
      </c>
      <c r="E1157" s="172">
        <f ca="1">'Data (DefiLlama)'!$H$9*100+_xlfn.NORM.S.INV(RAND())*'Data (DefiLlama)'!$K$9*$C$6</f>
        <v>4.3545385371857401</v>
      </c>
      <c r="F1157" s="172">
        <f ca="1">'Data (DefiLlama)'!$H$10*100+_xlfn.NORM.S.INV(RAND())*'Data (DefiLlama)'!$K$10*$C$6</f>
        <v>3.1833867156794557</v>
      </c>
      <c r="G1157" s="172">
        <f ca="1">'Data (DefiLlama)'!$H$11*100+_xlfn.NORM.S.INV(RAND())*'Data (DefiLlama)'!$K$11*$C$6</f>
        <v>-0.38493870786090917</v>
      </c>
      <c r="H1157" s="172">
        <f ca="1">'Data (DefiLlama)'!$H$12*100+_xlfn.NORM.S.INV(RAND())*'Data (DefiLlama)'!$K$12*$C$6</f>
        <v>3.4632898781747912</v>
      </c>
      <c r="I1157" s="175">
        <f ca="1">'Data (DefiLlama)'!$H$13*100+_xlfn.NORM.S.INV(RAND())*'Data (DefiLlama)'!$K$13*$C$6</f>
        <v>7.62572871058922</v>
      </c>
      <c r="J1157" s="172">
        <f ca="1">C1157*'Allocation - Base'!$H$6+D1157*'Allocation - Base'!$H$7+E1157*'Allocation - Base'!$H$8+F1157*'Allocation - Base'!$H$9+G1157*'Allocation - Base'!$H$10+H1157*'Allocation - Base'!$H$11+I1157*'Allocation - Base'!$H$12</f>
        <v>3.816883380879303</v>
      </c>
      <c r="K1157" s="172">
        <f t="shared" ca="1" si="52"/>
        <v>0</v>
      </c>
      <c r="L1157" s="172">
        <f t="shared" ca="1" si="53"/>
        <v>3.7168833808793029</v>
      </c>
      <c r="M1157" s="172">
        <f t="shared" ca="1" si="54"/>
        <v>3.7168833808793029</v>
      </c>
      <c r="N1157" s="172"/>
    </row>
    <row r="1158" spans="2:14" x14ac:dyDescent="0.25">
      <c r="B1158" s="164">
        <v>1126</v>
      </c>
      <c r="C1158" s="172">
        <f ca="1">'Data (DefiLlama)'!$H$7*100+_xlfn.NORM.S.INV(RAND())*'Data (DefiLlama)'!$K$7*$C$6</f>
        <v>4.2757874497285657</v>
      </c>
      <c r="D1158" s="172">
        <f ca="1">'Data (DefiLlama)'!$H$8*100+_xlfn.NORM.S.INV(RAND())*'Data (DefiLlama)'!$K$8*$C$6</f>
        <v>4.4978137021140947</v>
      </c>
      <c r="E1158" s="172">
        <f ca="1">'Data (DefiLlama)'!$H$9*100+_xlfn.NORM.S.INV(RAND())*'Data (DefiLlama)'!$K$9*$C$6</f>
        <v>3.7247791084916377</v>
      </c>
      <c r="F1158" s="172">
        <f ca="1">'Data (DefiLlama)'!$H$10*100+_xlfn.NORM.S.INV(RAND())*'Data (DefiLlama)'!$K$10*$C$6</f>
        <v>2.4711799080958317</v>
      </c>
      <c r="G1158" s="172">
        <f ca="1">'Data (DefiLlama)'!$H$11*100+_xlfn.NORM.S.INV(RAND())*'Data (DefiLlama)'!$K$11*$C$6</f>
        <v>-2.2282032916336444E-2</v>
      </c>
      <c r="H1158" s="172">
        <f ca="1">'Data (DefiLlama)'!$H$12*100+_xlfn.NORM.S.INV(RAND())*'Data (DefiLlama)'!$K$12*$C$6</f>
        <v>5.5073382908466639</v>
      </c>
      <c r="I1158" s="175">
        <f ca="1">'Data (DefiLlama)'!$H$13*100+_xlfn.NORM.S.INV(RAND())*'Data (DefiLlama)'!$K$13*$C$6</f>
        <v>5.7578210329310178</v>
      </c>
      <c r="J1158" s="172">
        <f ca="1">C1158*'Allocation - Base'!$H$6+D1158*'Allocation - Base'!$H$7+E1158*'Allocation - Base'!$H$8+F1158*'Allocation - Base'!$H$9+G1158*'Allocation - Base'!$H$10+H1158*'Allocation - Base'!$H$11+I1158*'Allocation - Base'!$H$12</f>
        <v>4.1633710795511858</v>
      </c>
      <c r="K1158" s="172">
        <f t="shared" ca="1" si="52"/>
        <v>0</v>
      </c>
      <c r="L1158" s="172">
        <f t="shared" ca="1" si="53"/>
        <v>4.0633710795511861</v>
      </c>
      <c r="M1158" s="172">
        <f t="shared" ca="1" si="54"/>
        <v>4.0633710795511861</v>
      </c>
      <c r="N1158" s="172"/>
    </row>
    <row r="1159" spans="2:14" x14ac:dyDescent="0.25">
      <c r="B1159" s="164">
        <v>1127</v>
      </c>
      <c r="C1159" s="172">
        <f ca="1">'Data (DefiLlama)'!$H$7*100+_xlfn.NORM.S.INV(RAND())*'Data (DefiLlama)'!$K$7*$C$6</f>
        <v>4.1923266875356147</v>
      </c>
      <c r="D1159" s="172">
        <f ca="1">'Data (DefiLlama)'!$H$8*100+_xlfn.NORM.S.INV(RAND())*'Data (DefiLlama)'!$K$8*$C$6</f>
        <v>3.641699815590151</v>
      </c>
      <c r="E1159" s="172">
        <f ca="1">'Data (DefiLlama)'!$H$9*100+_xlfn.NORM.S.INV(RAND())*'Data (DefiLlama)'!$K$9*$C$6</f>
        <v>3.8098667084491322</v>
      </c>
      <c r="F1159" s="172">
        <f ca="1">'Data (DefiLlama)'!$H$10*100+_xlfn.NORM.S.INV(RAND())*'Data (DefiLlama)'!$K$10*$C$6</f>
        <v>3.659665193848916</v>
      </c>
      <c r="G1159" s="172">
        <f ca="1">'Data (DefiLlama)'!$H$11*100+_xlfn.NORM.S.INV(RAND())*'Data (DefiLlama)'!$K$11*$C$6</f>
        <v>-0.27947823668339983</v>
      </c>
      <c r="H1159" s="172">
        <f ca="1">'Data (DefiLlama)'!$H$12*100+_xlfn.NORM.S.INV(RAND())*'Data (DefiLlama)'!$K$12*$C$6</f>
        <v>5.1528627940727612</v>
      </c>
      <c r="I1159" s="175">
        <f ca="1">'Data (DefiLlama)'!$H$13*100+_xlfn.NORM.S.INV(RAND())*'Data (DefiLlama)'!$K$13*$C$6</f>
        <v>7.0392088664536621</v>
      </c>
      <c r="J1159" s="172">
        <f ca="1">C1159*'Allocation - Base'!$H$6+D1159*'Allocation - Base'!$H$7+E1159*'Allocation - Base'!$H$8+F1159*'Allocation - Base'!$H$9+G1159*'Allocation - Base'!$H$10+H1159*'Allocation - Base'!$H$11+I1159*'Allocation - Base'!$H$12</f>
        <v>3.8795451445472491</v>
      </c>
      <c r="K1159" s="172">
        <f t="shared" ca="1" si="52"/>
        <v>0</v>
      </c>
      <c r="L1159" s="172">
        <f t="shared" ca="1" si="53"/>
        <v>3.779545144547249</v>
      </c>
      <c r="M1159" s="172">
        <f t="shared" ca="1" si="54"/>
        <v>3.779545144547249</v>
      </c>
      <c r="N1159" s="172"/>
    </row>
    <row r="1160" spans="2:14" x14ac:dyDescent="0.25">
      <c r="B1160" s="164">
        <v>1128</v>
      </c>
      <c r="C1160" s="172">
        <f ca="1">'Data (DefiLlama)'!$H$7*100+_xlfn.NORM.S.INV(RAND())*'Data (DefiLlama)'!$K$7*$C$6</f>
        <v>3.745407806620789</v>
      </c>
      <c r="D1160" s="172">
        <f ca="1">'Data (DefiLlama)'!$H$8*100+_xlfn.NORM.S.INV(RAND())*'Data (DefiLlama)'!$K$8*$C$6</f>
        <v>5.2425613837025899</v>
      </c>
      <c r="E1160" s="172">
        <f ca="1">'Data (DefiLlama)'!$H$9*100+_xlfn.NORM.S.INV(RAND())*'Data (DefiLlama)'!$K$9*$C$6</f>
        <v>3.4608190254003377</v>
      </c>
      <c r="F1160" s="172">
        <f ca="1">'Data (DefiLlama)'!$H$10*100+_xlfn.NORM.S.INV(RAND())*'Data (DefiLlama)'!$K$10*$C$6</f>
        <v>3.5326942036434144</v>
      </c>
      <c r="G1160" s="172">
        <f ca="1">'Data (DefiLlama)'!$H$11*100+_xlfn.NORM.S.INV(RAND())*'Data (DefiLlama)'!$K$11*$C$6</f>
        <v>0.29394526766315193</v>
      </c>
      <c r="H1160" s="172">
        <f ca="1">'Data (DefiLlama)'!$H$12*100+_xlfn.NORM.S.INV(RAND())*'Data (DefiLlama)'!$K$12*$C$6</f>
        <v>5.0264704677906611</v>
      </c>
      <c r="I1160" s="175">
        <f ca="1">'Data (DefiLlama)'!$H$13*100+_xlfn.NORM.S.INV(RAND())*'Data (DefiLlama)'!$K$13*$C$6</f>
        <v>5.069846664171707</v>
      </c>
      <c r="J1160" s="172">
        <f ca="1">C1160*'Allocation - Base'!$H$6+D1160*'Allocation - Base'!$H$7+E1160*'Allocation - Base'!$H$8+F1160*'Allocation - Base'!$H$9+G1160*'Allocation - Base'!$H$10+H1160*'Allocation - Base'!$H$11+I1160*'Allocation - Base'!$H$12</f>
        <v>4.0681352778137247</v>
      </c>
      <c r="K1160" s="172">
        <f t="shared" ca="1" si="52"/>
        <v>0</v>
      </c>
      <c r="L1160" s="172">
        <f t="shared" ca="1" si="53"/>
        <v>3.9681352778137247</v>
      </c>
      <c r="M1160" s="172">
        <f t="shared" ca="1" si="54"/>
        <v>3.9681352778137247</v>
      </c>
      <c r="N1160" s="172"/>
    </row>
    <row r="1161" spans="2:14" x14ac:dyDescent="0.25">
      <c r="B1161" s="164">
        <v>1129</v>
      </c>
      <c r="C1161" s="172">
        <f ca="1">'Data (DefiLlama)'!$H$7*100+_xlfn.NORM.S.INV(RAND())*'Data (DefiLlama)'!$K$7*$C$6</f>
        <v>4.5162632436085479</v>
      </c>
      <c r="D1161" s="172">
        <f ca="1">'Data (DefiLlama)'!$H$8*100+_xlfn.NORM.S.INV(RAND())*'Data (DefiLlama)'!$K$8*$C$6</f>
        <v>5.1405439298590094</v>
      </c>
      <c r="E1161" s="172">
        <f ca="1">'Data (DefiLlama)'!$H$9*100+_xlfn.NORM.S.INV(RAND())*'Data (DefiLlama)'!$K$9*$C$6</f>
        <v>4.1149468886396523</v>
      </c>
      <c r="F1161" s="172">
        <f ca="1">'Data (DefiLlama)'!$H$10*100+_xlfn.NORM.S.INV(RAND())*'Data (DefiLlama)'!$K$10*$C$6</f>
        <v>2.5645222030797994</v>
      </c>
      <c r="G1161" s="172">
        <f ca="1">'Data (DefiLlama)'!$H$11*100+_xlfn.NORM.S.INV(RAND())*'Data (DefiLlama)'!$K$11*$C$6</f>
        <v>7.5724630092447467E-2</v>
      </c>
      <c r="H1161" s="172">
        <f ca="1">'Data (DefiLlama)'!$H$12*100+_xlfn.NORM.S.INV(RAND())*'Data (DefiLlama)'!$K$12*$C$6</f>
        <v>3.9132654360120624</v>
      </c>
      <c r="I1161" s="175">
        <f ca="1">'Data (DefiLlama)'!$H$13*100+_xlfn.NORM.S.INV(RAND())*'Data (DefiLlama)'!$K$13*$C$6</f>
        <v>4.7482377091655019</v>
      </c>
      <c r="J1161" s="172">
        <f ca="1">C1161*'Allocation - Base'!$H$6+D1161*'Allocation - Base'!$H$7+E1161*'Allocation - Base'!$H$8+F1161*'Allocation - Base'!$H$9+G1161*'Allocation - Base'!$H$10+H1161*'Allocation - Base'!$H$11+I1161*'Allocation - Base'!$H$12</f>
        <v>4.2595277246136618</v>
      </c>
      <c r="K1161" s="172">
        <f t="shared" ca="1" si="52"/>
        <v>10.210399946678878</v>
      </c>
      <c r="L1161" s="172">
        <f t="shared" ca="1" si="53"/>
        <v>-6.050872222065216</v>
      </c>
      <c r="M1161" s="172">
        <f t="shared" ca="1" si="54"/>
        <v>4.1595277246136622</v>
      </c>
      <c r="N1161" s="172"/>
    </row>
    <row r="1162" spans="2:14" x14ac:dyDescent="0.25">
      <c r="B1162" s="164">
        <v>1130</v>
      </c>
      <c r="C1162" s="172">
        <f ca="1">'Data (DefiLlama)'!$H$7*100+_xlfn.NORM.S.INV(RAND())*'Data (DefiLlama)'!$K$7*$C$6</f>
        <v>4.2814127866285689</v>
      </c>
      <c r="D1162" s="172">
        <f ca="1">'Data (DefiLlama)'!$H$8*100+_xlfn.NORM.S.INV(RAND())*'Data (DefiLlama)'!$K$8*$C$6</f>
        <v>4.1922277560765577</v>
      </c>
      <c r="E1162" s="172">
        <f ca="1">'Data (DefiLlama)'!$H$9*100+_xlfn.NORM.S.INV(RAND())*'Data (DefiLlama)'!$K$9*$C$6</f>
        <v>3.3451166680752498</v>
      </c>
      <c r="F1162" s="172">
        <f ca="1">'Data (DefiLlama)'!$H$10*100+_xlfn.NORM.S.INV(RAND())*'Data (DefiLlama)'!$K$10*$C$6</f>
        <v>2.9962188309020439</v>
      </c>
      <c r="G1162" s="172">
        <f ca="1">'Data (DefiLlama)'!$H$11*100+_xlfn.NORM.S.INV(RAND())*'Data (DefiLlama)'!$K$11*$C$6</f>
        <v>-0.40577378422899013</v>
      </c>
      <c r="H1162" s="172">
        <f ca="1">'Data (DefiLlama)'!$H$12*100+_xlfn.NORM.S.INV(RAND())*'Data (DefiLlama)'!$K$12*$C$6</f>
        <v>4.8740685121222134</v>
      </c>
      <c r="I1162" s="175">
        <f ca="1">'Data (DefiLlama)'!$H$13*100+_xlfn.NORM.S.INV(RAND())*'Data (DefiLlama)'!$K$13*$C$6</f>
        <v>5.3990787982983681</v>
      </c>
      <c r="J1162" s="172">
        <f ca="1">C1162*'Allocation - Base'!$H$6+D1162*'Allocation - Base'!$H$7+E1162*'Allocation - Base'!$H$8+F1162*'Allocation - Base'!$H$9+G1162*'Allocation - Base'!$H$10+H1162*'Allocation - Base'!$H$11+I1162*'Allocation - Base'!$H$12</f>
        <v>3.8795815296334046</v>
      </c>
      <c r="K1162" s="172">
        <f t="shared" ca="1" si="52"/>
        <v>0</v>
      </c>
      <c r="L1162" s="172">
        <f t="shared" ca="1" si="53"/>
        <v>3.7795815296334045</v>
      </c>
      <c r="M1162" s="172">
        <f t="shared" ca="1" si="54"/>
        <v>3.7795815296334045</v>
      </c>
      <c r="N1162" s="172"/>
    </row>
    <row r="1163" spans="2:14" x14ac:dyDescent="0.25">
      <c r="B1163" s="164">
        <v>1131</v>
      </c>
      <c r="C1163" s="172">
        <f ca="1">'Data (DefiLlama)'!$H$7*100+_xlfn.NORM.S.INV(RAND())*'Data (DefiLlama)'!$K$7*$C$6</f>
        <v>4.5081727262417788</v>
      </c>
      <c r="D1163" s="172">
        <f ca="1">'Data (DefiLlama)'!$H$8*100+_xlfn.NORM.S.INV(RAND())*'Data (DefiLlama)'!$K$8*$C$6</f>
        <v>5.0833195497911046</v>
      </c>
      <c r="E1163" s="172">
        <f ca="1">'Data (DefiLlama)'!$H$9*100+_xlfn.NORM.S.INV(RAND())*'Data (DefiLlama)'!$K$9*$C$6</f>
        <v>4.0443521150240604</v>
      </c>
      <c r="F1163" s="172">
        <f ca="1">'Data (DefiLlama)'!$H$10*100+_xlfn.NORM.S.INV(RAND())*'Data (DefiLlama)'!$K$10*$C$6</f>
        <v>2.4322204231200506</v>
      </c>
      <c r="G1163" s="172">
        <f ca="1">'Data (DefiLlama)'!$H$11*100+_xlfn.NORM.S.INV(RAND())*'Data (DefiLlama)'!$K$11*$C$6</f>
        <v>0.11011523633063239</v>
      </c>
      <c r="H1163" s="172">
        <f ca="1">'Data (DefiLlama)'!$H$12*100+_xlfn.NORM.S.INV(RAND())*'Data (DefiLlama)'!$K$12*$C$6</f>
        <v>4.027945742838865</v>
      </c>
      <c r="I1163" s="175">
        <f ca="1">'Data (DefiLlama)'!$H$13*100+_xlfn.NORM.S.INV(RAND())*'Data (DefiLlama)'!$K$13*$C$6</f>
        <v>5.5532849709679999</v>
      </c>
      <c r="J1163" s="172">
        <f ca="1">C1163*'Allocation - Base'!$H$6+D1163*'Allocation - Base'!$H$7+E1163*'Allocation - Base'!$H$8+F1163*'Allocation - Base'!$H$9+G1163*'Allocation - Base'!$H$10+H1163*'Allocation - Base'!$H$11+I1163*'Allocation - Base'!$H$12</f>
        <v>4.244067357318686</v>
      </c>
      <c r="K1163" s="172">
        <f t="shared" ca="1" si="52"/>
        <v>0</v>
      </c>
      <c r="L1163" s="172">
        <f t="shared" ca="1" si="53"/>
        <v>4.1440673573186864</v>
      </c>
      <c r="M1163" s="172">
        <f t="shared" ca="1" si="54"/>
        <v>4.1440673573186864</v>
      </c>
      <c r="N1163" s="172"/>
    </row>
    <row r="1164" spans="2:14" x14ac:dyDescent="0.25">
      <c r="B1164" s="164">
        <v>1132</v>
      </c>
      <c r="C1164" s="172">
        <f ca="1">'Data (DefiLlama)'!$H$7*100+_xlfn.NORM.S.INV(RAND())*'Data (DefiLlama)'!$K$7*$C$6</f>
        <v>4.258408507060734</v>
      </c>
      <c r="D1164" s="172">
        <f ca="1">'Data (DefiLlama)'!$H$8*100+_xlfn.NORM.S.INV(RAND())*'Data (DefiLlama)'!$K$8*$C$6</f>
        <v>5.544020318492958</v>
      </c>
      <c r="E1164" s="172">
        <f ca="1">'Data (DefiLlama)'!$H$9*100+_xlfn.NORM.S.INV(RAND())*'Data (DefiLlama)'!$K$9*$C$6</f>
        <v>4.7060936289337141</v>
      </c>
      <c r="F1164" s="172">
        <f ca="1">'Data (DefiLlama)'!$H$10*100+_xlfn.NORM.S.INV(RAND())*'Data (DefiLlama)'!$K$10*$C$6</f>
        <v>3.368320708611253</v>
      </c>
      <c r="G1164" s="172">
        <f ca="1">'Data (DefiLlama)'!$H$11*100+_xlfn.NORM.S.INV(RAND())*'Data (DefiLlama)'!$K$11*$C$6</f>
        <v>-0.17312250938421464</v>
      </c>
      <c r="H1164" s="172">
        <f ca="1">'Data (DefiLlama)'!$H$12*100+_xlfn.NORM.S.INV(RAND())*'Data (DefiLlama)'!$K$12*$C$6</f>
        <v>5.072075318852554</v>
      </c>
      <c r="I1164" s="175">
        <f ca="1">'Data (DefiLlama)'!$H$13*100+_xlfn.NORM.S.INV(RAND())*'Data (DefiLlama)'!$K$13*$C$6</f>
        <v>5.7246246164497556</v>
      </c>
      <c r="J1164" s="172">
        <f ca="1">C1164*'Allocation - Base'!$H$6+D1164*'Allocation - Base'!$H$7+E1164*'Allocation - Base'!$H$8+F1164*'Allocation - Base'!$H$9+G1164*'Allocation - Base'!$H$10+H1164*'Allocation - Base'!$H$11+I1164*'Allocation - Base'!$H$12</f>
        <v>4.5922062113335604</v>
      </c>
      <c r="K1164" s="172">
        <f t="shared" ca="1" si="52"/>
        <v>0</v>
      </c>
      <c r="L1164" s="172">
        <f t="shared" ca="1" si="53"/>
        <v>4.4922062113335608</v>
      </c>
      <c r="M1164" s="172">
        <f t="shared" ca="1" si="54"/>
        <v>4.4922062113335608</v>
      </c>
      <c r="N1164" s="172"/>
    </row>
    <row r="1165" spans="2:14" x14ac:dyDescent="0.25">
      <c r="B1165" s="164">
        <v>1133</v>
      </c>
      <c r="C1165" s="172">
        <f ca="1">'Data (DefiLlama)'!$H$7*100+_xlfn.NORM.S.INV(RAND())*'Data (DefiLlama)'!$K$7*$C$6</f>
        <v>4.1190356400048973</v>
      </c>
      <c r="D1165" s="172">
        <f ca="1">'Data (DefiLlama)'!$H$8*100+_xlfn.NORM.S.INV(RAND())*'Data (DefiLlama)'!$K$8*$C$6</f>
        <v>5.1617688992151587</v>
      </c>
      <c r="E1165" s="172">
        <f ca="1">'Data (DefiLlama)'!$H$9*100+_xlfn.NORM.S.INV(RAND())*'Data (DefiLlama)'!$K$9*$C$6</f>
        <v>4.7562286438026087</v>
      </c>
      <c r="F1165" s="172">
        <f ca="1">'Data (DefiLlama)'!$H$10*100+_xlfn.NORM.S.INV(RAND())*'Data (DefiLlama)'!$K$10*$C$6</f>
        <v>2.2180564688925619</v>
      </c>
      <c r="G1165" s="172">
        <f ca="1">'Data (DefiLlama)'!$H$11*100+_xlfn.NORM.S.INV(RAND())*'Data (DefiLlama)'!$K$11*$C$6</f>
        <v>0.20672212911613744</v>
      </c>
      <c r="H1165" s="172">
        <f ca="1">'Data (DefiLlama)'!$H$12*100+_xlfn.NORM.S.INV(RAND())*'Data (DefiLlama)'!$K$12*$C$6</f>
        <v>5.1958926573340944</v>
      </c>
      <c r="I1165" s="175">
        <f ca="1">'Data (DefiLlama)'!$H$13*100+_xlfn.NORM.S.INV(RAND())*'Data (DefiLlama)'!$K$13*$C$6</f>
        <v>4.6727399821567799</v>
      </c>
      <c r="J1165" s="172">
        <f ca="1">C1165*'Allocation - Base'!$H$6+D1165*'Allocation - Base'!$H$7+E1165*'Allocation - Base'!$H$8+F1165*'Allocation - Base'!$H$9+G1165*'Allocation - Base'!$H$10+H1165*'Allocation - Base'!$H$11+I1165*'Allocation - Base'!$H$12</f>
        <v>4.5049300828118319</v>
      </c>
      <c r="K1165" s="172">
        <f t="shared" ca="1" si="52"/>
        <v>0</v>
      </c>
      <c r="L1165" s="172">
        <f t="shared" ca="1" si="53"/>
        <v>4.4049300828118323</v>
      </c>
      <c r="M1165" s="172">
        <f t="shared" ca="1" si="54"/>
        <v>4.4049300828118323</v>
      </c>
      <c r="N1165" s="172"/>
    </row>
    <row r="1166" spans="2:14" x14ac:dyDescent="0.25">
      <c r="B1166" s="164">
        <v>1134</v>
      </c>
      <c r="C1166" s="172">
        <f ca="1">'Data (DefiLlama)'!$H$7*100+_xlfn.NORM.S.INV(RAND())*'Data (DefiLlama)'!$K$7*$C$6</f>
        <v>4.0943209835706567</v>
      </c>
      <c r="D1166" s="172">
        <f ca="1">'Data (DefiLlama)'!$H$8*100+_xlfn.NORM.S.INV(RAND())*'Data (DefiLlama)'!$K$8*$C$6</f>
        <v>6.1749338571536088</v>
      </c>
      <c r="E1166" s="172">
        <f ca="1">'Data (DefiLlama)'!$H$9*100+_xlfn.NORM.S.INV(RAND())*'Data (DefiLlama)'!$K$9*$C$6</f>
        <v>3.710580134989383</v>
      </c>
      <c r="F1166" s="172">
        <f ca="1">'Data (DefiLlama)'!$H$10*100+_xlfn.NORM.S.INV(RAND())*'Data (DefiLlama)'!$K$10*$C$6</f>
        <v>2.9226007045564537</v>
      </c>
      <c r="G1166" s="172">
        <f ca="1">'Data (DefiLlama)'!$H$11*100+_xlfn.NORM.S.INV(RAND())*'Data (DefiLlama)'!$K$11*$C$6</f>
        <v>-2.4528423355823038E-2</v>
      </c>
      <c r="H1166" s="172">
        <f ca="1">'Data (DefiLlama)'!$H$12*100+_xlfn.NORM.S.INV(RAND())*'Data (DefiLlama)'!$K$12*$C$6</f>
        <v>4.716028507499531</v>
      </c>
      <c r="I1166" s="175">
        <f ca="1">'Data (DefiLlama)'!$H$13*100+_xlfn.NORM.S.INV(RAND())*'Data (DefiLlama)'!$K$13*$C$6</f>
        <v>6.9439760722781791</v>
      </c>
      <c r="J1166" s="172">
        <f ca="1">C1166*'Allocation - Base'!$H$6+D1166*'Allocation - Base'!$H$7+E1166*'Allocation - Base'!$H$8+F1166*'Allocation - Base'!$H$9+G1166*'Allocation - Base'!$H$10+H1166*'Allocation - Base'!$H$11+I1166*'Allocation - Base'!$H$12</f>
        <v>4.4058526480640836</v>
      </c>
      <c r="K1166" s="172">
        <f t="shared" ca="1" si="52"/>
        <v>5.9470641981176389</v>
      </c>
      <c r="L1166" s="172">
        <f t="shared" ca="1" si="53"/>
        <v>-1.6412115500535549</v>
      </c>
      <c r="M1166" s="172">
        <f t="shared" ca="1" si="54"/>
        <v>4.305852648064084</v>
      </c>
      <c r="N1166" s="172"/>
    </row>
    <row r="1167" spans="2:14" x14ac:dyDescent="0.25">
      <c r="B1167" s="164">
        <v>1135</v>
      </c>
      <c r="C1167" s="172">
        <f ca="1">'Data (DefiLlama)'!$H$7*100+_xlfn.NORM.S.INV(RAND())*'Data (DefiLlama)'!$K$7*$C$6</f>
        <v>4.4888374541440523</v>
      </c>
      <c r="D1167" s="172">
        <f ca="1">'Data (DefiLlama)'!$H$8*100+_xlfn.NORM.S.INV(RAND())*'Data (DefiLlama)'!$K$8*$C$6</f>
        <v>4.2567294238793387</v>
      </c>
      <c r="E1167" s="172">
        <f ca="1">'Data (DefiLlama)'!$H$9*100+_xlfn.NORM.S.INV(RAND())*'Data (DefiLlama)'!$K$9*$C$6</f>
        <v>3.756183026305397</v>
      </c>
      <c r="F1167" s="172">
        <f ca="1">'Data (DefiLlama)'!$H$10*100+_xlfn.NORM.S.INV(RAND())*'Data (DefiLlama)'!$K$10*$C$6</f>
        <v>3.3567859788084</v>
      </c>
      <c r="G1167" s="172">
        <f ca="1">'Data (DefiLlama)'!$H$11*100+_xlfn.NORM.S.INV(RAND())*'Data (DefiLlama)'!$K$11*$C$6</f>
        <v>-6.5880263241943737E-2</v>
      </c>
      <c r="H1167" s="172">
        <f ca="1">'Data (DefiLlama)'!$H$12*100+_xlfn.NORM.S.INV(RAND())*'Data (DefiLlama)'!$K$12*$C$6</f>
        <v>5.0481654573118311</v>
      </c>
      <c r="I1167" s="175">
        <f ca="1">'Data (DefiLlama)'!$H$13*100+_xlfn.NORM.S.INV(RAND())*'Data (DefiLlama)'!$K$13*$C$6</f>
        <v>4.8820415270896165</v>
      </c>
      <c r="J1167" s="172">
        <f ca="1">C1167*'Allocation - Base'!$H$6+D1167*'Allocation - Base'!$H$7+E1167*'Allocation - Base'!$H$8+F1167*'Allocation - Base'!$H$9+G1167*'Allocation - Base'!$H$10+H1167*'Allocation - Base'!$H$11+I1167*'Allocation - Base'!$H$12</f>
        <v>4.1038101542240772</v>
      </c>
      <c r="K1167" s="172">
        <f t="shared" ca="1" si="52"/>
        <v>0</v>
      </c>
      <c r="L1167" s="172">
        <f t="shared" ca="1" si="53"/>
        <v>4.0038101542240776</v>
      </c>
      <c r="M1167" s="172">
        <f t="shared" ca="1" si="54"/>
        <v>4.0038101542240776</v>
      </c>
      <c r="N1167" s="172"/>
    </row>
    <row r="1168" spans="2:14" x14ac:dyDescent="0.25">
      <c r="B1168" s="164">
        <v>1136</v>
      </c>
      <c r="C1168" s="172">
        <f ca="1">'Data (DefiLlama)'!$H$7*100+_xlfn.NORM.S.INV(RAND())*'Data (DefiLlama)'!$K$7*$C$6</f>
        <v>4.2660514692874818</v>
      </c>
      <c r="D1168" s="172">
        <f ca="1">'Data (DefiLlama)'!$H$8*100+_xlfn.NORM.S.INV(RAND())*'Data (DefiLlama)'!$K$8*$C$6</f>
        <v>3.9681836299783302</v>
      </c>
      <c r="E1168" s="172">
        <f ca="1">'Data (DefiLlama)'!$H$9*100+_xlfn.NORM.S.INV(RAND())*'Data (DefiLlama)'!$K$9*$C$6</f>
        <v>3.969233461714293</v>
      </c>
      <c r="F1168" s="172">
        <f ca="1">'Data (DefiLlama)'!$H$10*100+_xlfn.NORM.S.INV(RAND())*'Data (DefiLlama)'!$K$10*$C$6</f>
        <v>3.8225110851993609</v>
      </c>
      <c r="G1168" s="172">
        <f ca="1">'Data (DefiLlama)'!$H$11*100+_xlfn.NORM.S.INV(RAND())*'Data (DefiLlama)'!$K$11*$C$6</f>
        <v>-0.59061074821807258</v>
      </c>
      <c r="H1168" s="172">
        <f ca="1">'Data (DefiLlama)'!$H$12*100+_xlfn.NORM.S.INV(RAND())*'Data (DefiLlama)'!$K$12*$C$6</f>
        <v>5.0946134614301251</v>
      </c>
      <c r="I1168" s="175">
        <f ca="1">'Data (DefiLlama)'!$H$13*100+_xlfn.NORM.S.INV(RAND())*'Data (DefiLlama)'!$K$13*$C$6</f>
        <v>4.0672726031461126</v>
      </c>
      <c r="J1168" s="172">
        <f ca="1">C1168*'Allocation - Base'!$H$6+D1168*'Allocation - Base'!$H$7+E1168*'Allocation - Base'!$H$8+F1168*'Allocation - Base'!$H$9+G1168*'Allocation - Base'!$H$10+H1168*'Allocation - Base'!$H$11+I1168*'Allocation - Base'!$H$12</f>
        <v>3.9988311955130156</v>
      </c>
      <c r="K1168" s="172">
        <f t="shared" ca="1" si="52"/>
        <v>0</v>
      </c>
      <c r="L1168" s="172">
        <f t="shared" ca="1" si="53"/>
        <v>3.8988311955130155</v>
      </c>
      <c r="M1168" s="172">
        <f t="shared" ca="1" si="54"/>
        <v>3.8988311955130155</v>
      </c>
      <c r="N1168" s="172"/>
    </row>
    <row r="1169" spans="2:14" x14ac:dyDescent="0.25">
      <c r="B1169" s="164">
        <v>1137</v>
      </c>
      <c r="C1169" s="172">
        <f ca="1">'Data (DefiLlama)'!$H$7*100+_xlfn.NORM.S.INV(RAND())*'Data (DefiLlama)'!$K$7*$C$6</f>
        <v>4.1716992173521783</v>
      </c>
      <c r="D1169" s="172">
        <f ca="1">'Data (DefiLlama)'!$H$8*100+_xlfn.NORM.S.INV(RAND())*'Data (DefiLlama)'!$K$8*$C$6</f>
        <v>4.4297893935483241</v>
      </c>
      <c r="E1169" s="172">
        <f ca="1">'Data (DefiLlama)'!$H$9*100+_xlfn.NORM.S.INV(RAND())*'Data (DefiLlama)'!$K$9*$C$6</f>
        <v>5.4457151307773497</v>
      </c>
      <c r="F1169" s="172">
        <f ca="1">'Data (DefiLlama)'!$H$10*100+_xlfn.NORM.S.INV(RAND())*'Data (DefiLlama)'!$K$10*$C$6</f>
        <v>3.2782499326595369</v>
      </c>
      <c r="G1169" s="172">
        <f ca="1">'Data (DefiLlama)'!$H$11*100+_xlfn.NORM.S.INV(RAND())*'Data (DefiLlama)'!$K$11*$C$6</f>
        <v>0.23421988043703462</v>
      </c>
      <c r="H1169" s="172">
        <f ca="1">'Data (DefiLlama)'!$H$12*100+_xlfn.NORM.S.INV(RAND())*'Data (DefiLlama)'!$K$12*$C$6</f>
        <v>4.1539909372421278</v>
      </c>
      <c r="I1169" s="175">
        <f ca="1">'Data (DefiLlama)'!$H$13*100+_xlfn.NORM.S.INV(RAND())*'Data (DefiLlama)'!$K$13*$C$6</f>
        <v>4.8696568345261717</v>
      </c>
      <c r="J1169" s="172">
        <f ca="1">C1169*'Allocation - Base'!$H$6+D1169*'Allocation - Base'!$H$7+E1169*'Allocation - Base'!$H$8+F1169*'Allocation - Base'!$H$9+G1169*'Allocation - Base'!$H$10+H1169*'Allocation - Base'!$H$11+I1169*'Allocation - Base'!$H$12</f>
        <v>4.3551955308952426</v>
      </c>
      <c r="K1169" s="172">
        <f t="shared" ca="1" si="52"/>
        <v>0</v>
      </c>
      <c r="L1169" s="172">
        <f t="shared" ca="1" si="53"/>
        <v>4.2551955308952429</v>
      </c>
      <c r="M1169" s="172">
        <f t="shared" ca="1" si="54"/>
        <v>4.2551955308952429</v>
      </c>
      <c r="N1169" s="172"/>
    </row>
    <row r="1170" spans="2:14" x14ac:dyDescent="0.25">
      <c r="B1170" s="164">
        <v>1138</v>
      </c>
      <c r="C1170" s="172">
        <f ca="1">'Data (DefiLlama)'!$H$7*100+_xlfn.NORM.S.INV(RAND())*'Data (DefiLlama)'!$K$7*$C$6</f>
        <v>3.920919915264697</v>
      </c>
      <c r="D1170" s="172">
        <f ca="1">'Data (DefiLlama)'!$H$8*100+_xlfn.NORM.S.INV(RAND())*'Data (DefiLlama)'!$K$8*$C$6</f>
        <v>5.6021666325478616</v>
      </c>
      <c r="E1170" s="172">
        <f ca="1">'Data (DefiLlama)'!$H$9*100+_xlfn.NORM.S.INV(RAND())*'Data (DefiLlama)'!$K$9*$C$6</f>
        <v>3.2887197782967359</v>
      </c>
      <c r="F1170" s="172">
        <f ca="1">'Data (DefiLlama)'!$H$10*100+_xlfn.NORM.S.INV(RAND())*'Data (DefiLlama)'!$K$10*$C$6</f>
        <v>3.0489790691194787</v>
      </c>
      <c r="G1170" s="172">
        <f ca="1">'Data (DefiLlama)'!$H$11*100+_xlfn.NORM.S.INV(RAND())*'Data (DefiLlama)'!$K$11*$C$6</f>
        <v>-4.2775976742352173E-3</v>
      </c>
      <c r="H1170" s="172">
        <f ca="1">'Data (DefiLlama)'!$H$12*100+_xlfn.NORM.S.INV(RAND())*'Data (DefiLlama)'!$K$12*$C$6</f>
        <v>4.2936278986399214</v>
      </c>
      <c r="I1170" s="175">
        <f ca="1">'Data (DefiLlama)'!$H$13*100+_xlfn.NORM.S.INV(RAND())*'Data (DefiLlama)'!$K$13*$C$6</f>
        <v>6.2122848212973389</v>
      </c>
      <c r="J1170" s="172">
        <f ca="1">C1170*'Allocation - Base'!$H$6+D1170*'Allocation - Base'!$H$7+E1170*'Allocation - Base'!$H$8+F1170*'Allocation - Base'!$H$9+G1170*'Allocation - Base'!$H$10+H1170*'Allocation - Base'!$H$11+I1170*'Allocation - Base'!$H$12</f>
        <v>4.0428278822028352</v>
      </c>
      <c r="K1170" s="172">
        <f t="shared" ca="1" si="52"/>
        <v>0.45968816379833977</v>
      </c>
      <c r="L1170" s="172">
        <f t="shared" ca="1" si="53"/>
        <v>3.4831397184044954</v>
      </c>
      <c r="M1170" s="172">
        <f t="shared" ca="1" si="54"/>
        <v>3.9428278822028351</v>
      </c>
      <c r="N1170" s="172"/>
    </row>
    <row r="1171" spans="2:14" x14ac:dyDescent="0.25">
      <c r="B1171" s="164">
        <v>1139</v>
      </c>
      <c r="C1171" s="172">
        <f ca="1">'Data (DefiLlama)'!$H$7*100+_xlfn.NORM.S.INV(RAND())*'Data (DefiLlama)'!$K$7*$C$6</f>
        <v>4.4555632622962467</v>
      </c>
      <c r="D1171" s="172">
        <f ca="1">'Data (DefiLlama)'!$H$8*100+_xlfn.NORM.S.INV(RAND())*'Data (DefiLlama)'!$K$8*$C$6</f>
        <v>4.5273502600912998</v>
      </c>
      <c r="E1171" s="172">
        <f ca="1">'Data (DefiLlama)'!$H$9*100+_xlfn.NORM.S.INV(RAND())*'Data (DefiLlama)'!$K$9*$C$6</f>
        <v>3.6459718333487769</v>
      </c>
      <c r="F1171" s="172">
        <f ca="1">'Data (DefiLlama)'!$H$10*100+_xlfn.NORM.S.INV(RAND())*'Data (DefiLlama)'!$K$10*$C$6</f>
        <v>3.103240335825852</v>
      </c>
      <c r="G1171" s="172">
        <f ca="1">'Data (DefiLlama)'!$H$11*100+_xlfn.NORM.S.INV(RAND())*'Data (DefiLlama)'!$K$11*$C$6</f>
        <v>-0.68602101776257529</v>
      </c>
      <c r="H1171" s="172">
        <f ca="1">'Data (DefiLlama)'!$H$12*100+_xlfn.NORM.S.INV(RAND())*'Data (DefiLlama)'!$K$12*$C$6</f>
        <v>4.3266622141537159</v>
      </c>
      <c r="I1171" s="175">
        <f ca="1">'Data (DefiLlama)'!$H$13*100+_xlfn.NORM.S.INV(RAND())*'Data (DefiLlama)'!$K$13*$C$6</f>
        <v>5.3995691535185424</v>
      </c>
      <c r="J1171" s="172">
        <f ca="1">C1171*'Allocation - Base'!$H$6+D1171*'Allocation - Base'!$H$7+E1171*'Allocation - Base'!$H$8+F1171*'Allocation - Base'!$H$9+G1171*'Allocation - Base'!$H$10+H1171*'Allocation - Base'!$H$11+I1171*'Allocation - Base'!$H$12</f>
        <v>3.9946977832838213</v>
      </c>
      <c r="K1171" s="172">
        <f t="shared" ca="1" si="52"/>
        <v>0</v>
      </c>
      <c r="L1171" s="172">
        <f t="shared" ca="1" si="53"/>
        <v>3.8946977832838212</v>
      </c>
      <c r="M1171" s="172">
        <f t="shared" ca="1" si="54"/>
        <v>3.8946977832838212</v>
      </c>
      <c r="N1171" s="172"/>
    </row>
    <row r="1172" spans="2:14" x14ac:dyDescent="0.25">
      <c r="B1172" s="164">
        <v>1140</v>
      </c>
      <c r="C1172" s="172">
        <f ca="1">'Data (DefiLlama)'!$H$7*100+_xlfn.NORM.S.INV(RAND())*'Data (DefiLlama)'!$K$7*$C$6</f>
        <v>4.3842876436757736</v>
      </c>
      <c r="D1172" s="172">
        <f ca="1">'Data (DefiLlama)'!$H$8*100+_xlfn.NORM.S.INV(RAND())*'Data (DefiLlama)'!$K$8*$C$6</f>
        <v>5.054670977948752</v>
      </c>
      <c r="E1172" s="172">
        <f ca="1">'Data (DefiLlama)'!$H$9*100+_xlfn.NORM.S.INV(RAND())*'Data (DefiLlama)'!$K$9*$C$6</f>
        <v>3.9557739287904803</v>
      </c>
      <c r="F1172" s="172">
        <f ca="1">'Data (DefiLlama)'!$H$10*100+_xlfn.NORM.S.INV(RAND())*'Data (DefiLlama)'!$K$10*$C$6</f>
        <v>3.2569155722262542</v>
      </c>
      <c r="G1172" s="172">
        <f ca="1">'Data (DefiLlama)'!$H$11*100+_xlfn.NORM.S.INV(RAND())*'Data (DefiLlama)'!$K$11*$C$6</f>
        <v>0.15900961949035514</v>
      </c>
      <c r="H1172" s="172">
        <f ca="1">'Data (DefiLlama)'!$H$12*100+_xlfn.NORM.S.INV(RAND())*'Data (DefiLlama)'!$K$12*$C$6</f>
        <v>4.3500651636314496</v>
      </c>
      <c r="I1172" s="175">
        <f ca="1">'Data (DefiLlama)'!$H$13*100+_xlfn.NORM.S.INV(RAND())*'Data (DefiLlama)'!$K$13*$C$6</f>
        <v>5.7020428396749674</v>
      </c>
      <c r="J1172" s="172">
        <f ca="1">C1172*'Allocation - Base'!$H$6+D1172*'Allocation - Base'!$H$7+E1172*'Allocation - Base'!$H$8+F1172*'Allocation - Base'!$H$9+G1172*'Allocation - Base'!$H$10+H1172*'Allocation - Base'!$H$11+I1172*'Allocation - Base'!$H$12</f>
        <v>4.2283577753067751</v>
      </c>
      <c r="K1172" s="172">
        <f t="shared" ca="1" si="52"/>
        <v>0</v>
      </c>
      <c r="L1172" s="172">
        <f t="shared" ca="1" si="53"/>
        <v>4.1283577753067755</v>
      </c>
      <c r="M1172" s="172">
        <f t="shared" ca="1" si="54"/>
        <v>4.1283577753067755</v>
      </c>
      <c r="N1172" s="172"/>
    </row>
    <row r="1173" spans="2:14" x14ac:dyDescent="0.25">
      <c r="B1173" s="164">
        <v>1141</v>
      </c>
      <c r="C1173" s="172">
        <f ca="1">'Data (DefiLlama)'!$H$7*100+_xlfn.NORM.S.INV(RAND())*'Data (DefiLlama)'!$K$7*$C$6</f>
        <v>4.3403162382183682</v>
      </c>
      <c r="D1173" s="172">
        <f ca="1">'Data (DefiLlama)'!$H$8*100+_xlfn.NORM.S.INV(RAND())*'Data (DefiLlama)'!$K$8*$C$6</f>
        <v>6.0966983692920955</v>
      </c>
      <c r="E1173" s="172">
        <f ca="1">'Data (DefiLlama)'!$H$9*100+_xlfn.NORM.S.INV(RAND())*'Data (DefiLlama)'!$K$9*$C$6</f>
        <v>3.5790211892739423</v>
      </c>
      <c r="F1173" s="172">
        <f ca="1">'Data (DefiLlama)'!$H$10*100+_xlfn.NORM.S.INV(RAND())*'Data (DefiLlama)'!$K$10*$C$6</f>
        <v>3.9213039985061977</v>
      </c>
      <c r="G1173" s="172">
        <f ca="1">'Data (DefiLlama)'!$H$11*100+_xlfn.NORM.S.INV(RAND())*'Data (DefiLlama)'!$K$11*$C$6</f>
        <v>0.40249423645296056</v>
      </c>
      <c r="H1173" s="172">
        <f ca="1">'Data (DefiLlama)'!$H$12*100+_xlfn.NORM.S.INV(RAND())*'Data (DefiLlama)'!$K$12*$C$6</f>
        <v>4.8749171965375391</v>
      </c>
      <c r="I1173" s="175">
        <f ca="1">'Data (DefiLlama)'!$H$13*100+_xlfn.NORM.S.INV(RAND())*'Data (DefiLlama)'!$K$13*$C$6</f>
        <v>4.3214926050668501</v>
      </c>
      <c r="J1173" s="172">
        <f ca="1">C1173*'Allocation - Base'!$H$6+D1173*'Allocation - Base'!$H$7+E1173*'Allocation - Base'!$H$8+F1173*'Allocation - Base'!$H$9+G1173*'Allocation - Base'!$H$10+H1173*'Allocation - Base'!$H$11+I1173*'Allocation - Base'!$H$12</f>
        <v>4.4723870524102987</v>
      </c>
      <c r="K1173" s="172">
        <f t="shared" ca="1" si="52"/>
        <v>0</v>
      </c>
      <c r="L1173" s="172">
        <f t="shared" ca="1" si="53"/>
        <v>4.372387052410299</v>
      </c>
      <c r="M1173" s="172">
        <f t="shared" ca="1" si="54"/>
        <v>4.372387052410299</v>
      </c>
      <c r="N1173" s="172"/>
    </row>
    <row r="1174" spans="2:14" x14ac:dyDescent="0.25">
      <c r="B1174" s="164">
        <v>1142</v>
      </c>
      <c r="C1174" s="172">
        <f ca="1">'Data (DefiLlama)'!$H$7*100+_xlfn.NORM.S.INV(RAND())*'Data (DefiLlama)'!$K$7*$C$6</f>
        <v>4.2562250900413385</v>
      </c>
      <c r="D1174" s="172">
        <f ca="1">'Data (DefiLlama)'!$H$8*100+_xlfn.NORM.S.INV(RAND())*'Data (DefiLlama)'!$K$8*$C$6</f>
        <v>3.5369513175046885</v>
      </c>
      <c r="E1174" s="172">
        <f ca="1">'Data (DefiLlama)'!$H$9*100+_xlfn.NORM.S.INV(RAND())*'Data (DefiLlama)'!$K$9*$C$6</f>
        <v>4.5984992114196341</v>
      </c>
      <c r="F1174" s="172">
        <f ca="1">'Data (DefiLlama)'!$H$10*100+_xlfn.NORM.S.INV(RAND())*'Data (DefiLlama)'!$K$10*$C$6</f>
        <v>2.5427617126034336</v>
      </c>
      <c r="G1174" s="172">
        <f ca="1">'Data (DefiLlama)'!$H$11*100+_xlfn.NORM.S.INV(RAND())*'Data (DefiLlama)'!$K$11*$C$6</f>
        <v>0.14624529509434339</v>
      </c>
      <c r="H1174" s="172">
        <f ca="1">'Data (DefiLlama)'!$H$12*100+_xlfn.NORM.S.INV(RAND())*'Data (DefiLlama)'!$K$12*$C$6</f>
        <v>4.111331573896158</v>
      </c>
      <c r="I1174" s="175">
        <f ca="1">'Data (DefiLlama)'!$H$13*100+_xlfn.NORM.S.INV(RAND())*'Data (DefiLlama)'!$K$13*$C$6</f>
        <v>5.4255806050087356</v>
      </c>
      <c r="J1174" s="172">
        <f ca="1">C1174*'Allocation - Base'!$H$6+D1174*'Allocation - Base'!$H$7+E1174*'Allocation - Base'!$H$8+F1174*'Allocation - Base'!$H$9+G1174*'Allocation - Base'!$H$10+H1174*'Allocation - Base'!$H$11+I1174*'Allocation - Base'!$H$12</f>
        <v>3.9347421600826231</v>
      </c>
      <c r="K1174" s="172">
        <f t="shared" ca="1" si="52"/>
        <v>0</v>
      </c>
      <c r="L1174" s="172">
        <f t="shared" ca="1" si="53"/>
        <v>3.834742160082623</v>
      </c>
      <c r="M1174" s="172">
        <f t="shared" ca="1" si="54"/>
        <v>3.834742160082623</v>
      </c>
      <c r="N1174" s="172"/>
    </row>
    <row r="1175" spans="2:14" x14ac:dyDescent="0.25">
      <c r="B1175" s="164">
        <v>1143</v>
      </c>
      <c r="C1175" s="172">
        <f ca="1">'Data (DefiLlama)'!$H$7*100+_xlfn.NORM.S.INV(RAND())*'Data (DefiLlama)'!$K$7*$C$6</f>
        <v>4.1303667951378102</v>
      </c>
      <c r="D1175" s="172">
        <f ca="1">'Data (DefiLlama)'!$H$8*100+_xlfn.NORM.S.INV(RAND())*'Data (DefiLlama)'!$K$8*$C$6</f>
        <v>5.9231665031881136</v>
      </c>
      <c r="E1175" s="172">
        <f ca="1">'Data (DefiLlama)'!$H$9*100+_xlfn.NORM.S.INV(RAND())*'Data (DefiLlama)'!$K$9*$C$6</f>
        <v>5.4284865185115683</v>
      </c>
      <c r="F1175" s="172">
        <f ca="1">'Data (DefiLlama)'!$H$10*100+_xlfn.NORM.S.INV(RAND())*'Data (DefiLlama)'!$K$10*$C$6</f>
        <v>2.2711076035240381</v>
      </c>
      <c r="G1175" s="172">
        <f ca="1">'Data (DefiLlama)'!$H$11*100+_xlfn.NORM.S.INV(RAND())*'Data (DefiLlama)'!$K$11*$C$6</f>
        <v>0.39760238807805237</v>
      </c>
      <c r="H1175" s="172">
        <f ca="1">'Data (DefiLlama)'!$H$12*100+_xlfn.NORM.S.INV(RAND())*'Data (DefiLlama)'!$K$12*$C$6</f>
        <v>4.5044357518564464</v>
      </c>
      <c r="I1175" s="175">
        <f ca="1">'Data (DefiLlama)'!$H$13*100+_xlfn.NORM.S.INV(RAND())*'Data (DefiLlama)'!$K$13*$C$6</f>
        <v>6.8671209147990382</v>
      </c>
      <c r="J1175" s="172">
        <f ca="1">C1175*'Allocation - Base'!$H$6+D1175*'Allocation - Base'!$H$7+E1175*'Allocation - Base'!$H$8+F1175*'Allocation - Base'!$H$9+G1175*'Allocation - Base'!$H$10+H1175*'Allocation - Base'!$H$11+I1175*'Allocation - Base'!$H$12</f>
        <v>4.7725687761486331</v>
      </c>
      <c r="K1175" s="172">
        <f t="shared" ca="1" si="52"/>
        <v>0.44264674790023784</v>
      </c>
      <c r="L1175" s="172">
        <f t="shared" ca="1" si="53"/>
        <v>4.2299220282483958</v>
      </c>
      <c r="M1175" s="172">
        <f t="shared" ca="1" si="54"/>
        <v>4.6725687761486334</v>
      </c>
      <c r="N1175" s="172"/>
    </row>
    <row r="1176" spans="2:14" x14ac:dyDescent="0.25">
      <c r="B1176" s="164">
        <v>1144</v>
      </c>
      <c r="C1176" s="172">
        <f ca="1">'Data (DefiLlama)'!$H$7*100+_xlfn.NORM.S.INV(RAND())*'Data (DefiLlama)'!$K$7*$C$6</f>
        <v>4.3580309690953296</v>
      </c>
      <c r="D1176" s="172">
        <f ca="1">'Data (DefiLlama)'!$H$8*100+_xlfn.NORM.S.INV(RAND())*'Data (DefiLlama)'!$K$8*$C$6</f>
        <v>4.5716452111643928</v>
      </c>
      <c r="E1176" s="172">
        <f ca="1">'Data (DefiLlama)'!$H$9*100+_xlfn.NORM.S.INV(RAND())*'Data (DefiLlama)'!$K$9*$C$6</f>
        <v>3.1736646016749264</v>
      </c>
      <c r="F1176" s="172">
        <f ca="1">'Data (DefiLlama)'!$H$10*100+_xlfn.NORM.S.INV(RAND())*'Data (DefiLlama)'!$K$10*$C$6</f>
        <v>3.9559896447328295</v>
      </c>
      <c r="G1176" s="172">
        <f ca="1">'Data (DefiLlama)'!$H$11*100+_xlfn.NORM.S.INV(RAND())*'Data (DefiLlama)'!$K$11*$C$6</f>
        <v>-0.22621686394050292</v>
      </c>
      <c r="H1176" s="172">
        <f ca="1">'Data (DefiLlama)'!$H$12*100+_xlfn.NORM.S.INV(RAND())*'Data (DefiLlama)'!$K$12*$C$6</f>
        <v>5.6804364546227148</v>
      </c>
      <c r="I1176" s="175">
        <f ca="1">'Data (DefiLlama)'!$H$13*100+_xlfn.NORM.S.INV(RAND())*'Data (DefiLlama)'!$K$13*$C$6</f>
        <v>6.2239247268695879</v>
      </c>
      <c r="J1176" s="172">
        <f ca="1">C1176*'Allocation - Base'!$H$6+D1176*'Allocation - Base'!$H$7+E1176*'Allocation - Base'!$H$8+F1176*'Allocation - Base'!$H$9+G1176*'Allocation - Base'!$H$10+H1176*'Allocation - Base'!$H$11+I1176*'Allocation - Base'!$H$12</f>
        <v>4.0844913689348106</v>
      </c>
      <c r="K1176" s="172">
        <f t="shared" ca="1" si="52"/>
        <v>0</v>
      </c>
      <c r="L1176" s="172">
        <f t="shared" ca="1" si="53"/>
        <v>3.9844913689348105</v>
      </c>
      <c r="M1176" s="172">
        <f t="shared" ca="1" si="54"/>
        <v>3.9844913689348105</v>
      </c>
      <c r="N1176" s="172"/>
    </row>
    <row r="1177" spans="2:14" x14ac:dyDescent="0.25">
      <c r="B1177" s="164">
        <v>1145</v>
      </c>
      <c r="C1177" s="172">
        <f ca="1">'Data (DefiLlama)'!$H$7*100+_xlfn.NORM.S.INV(RAND())*'Data (DefiLlama)'!$K$7*$C$6</f>
        <v>4.2720220221712566</v>
      </c>
      <c r="D1177" s="172">
        <f ca="1">'Data (DefiLlama)'!$H$8*100+_xlfn.NORM.S.INV(RAND())*'Data (DefiLlama)'!$K$8*$C$6</f>
        <v>6.4407844845280042</v>
      </c>
      <c r="E1177" s="172">
        <f ca="1">'Data (DefiLlama)'!$H$9*100+_xlfn.NORM.S.INV(RAND())*'Data (DefiLlama)'!$K$9*$C$6</f>
        <v>4.296132556016107</v>
      </c>
      <c r="F1177" s="172">
        <f ca="1">'Data (DefiLlama)'!$H$10*100+_xlfn.NORM.S.INV(RAND())*'Data (DefiLlama)'!$K$10*$C$6</f>
        <v>3.1633205636114079</v>
      </c>
      <c r="G1177" s="172">
        <f ca="1">'Data (DefiLlama)'!$H$11*100+_xlfn.NORM.S.INV(RAND())*'Data (DefiLlama)'!$K$11*$C$6</f>
        <v>-0.42669852742302528</v>
      </c>
      <c r="H1177" s="172">
        <f ca="1">'Data (DefiLlama)'!$H$12*100+_xlfn.NORM.S.INV(RAND())*'Data (DefiLlama)'!$K$12*$C$6</f>
        <v>3.7468104642017175</v>
      </c>
      <c r="I1177" s="175">
        <f ca="1">'Data (DefiLlama)'!$H$13*100+_xlfn.NORM.S.INV(RAND())*'Data (DefiLlama)'!$K$13*$C$6</f>
        <v>7.5312314671537637</v>
      </c>
      <c r="J1177" s="172">
        <f ca="1">C1177*'Allocation - Base'!$H$6+D1177*'Allocation - Base'!$H$7+E1177*'Allocation - Base'!$H$8+F1177*'Allocation - Base'!$H$9+G1177*'Allocation - Base'!$H$10+H1177*'Allocation - Base'!$H$11+I1177*'Allocation - Base'!$H$12</f>
        <v>4.5065225100465112</v>
      </c>
      <c r="K1177" s="172">
        <f t="shared" ca="1" si="52"/>
        <v>0</v>
      </c>
      <c r="L1177" s="172">
        <f t="shared" ca="1" si="53"/>
        <v>4.4065225100465115</v>
      </c>
      <c r="M1177" s="172">
        <f t="shared" ca="1" si="54"/>
        <v>4.4065225100465115</v>
      </c>
      <c r="N1177" s="172"/>
    </row>
    <row r="1178" spans="2:14" x14ac:dyDescent="0.25">
      <c r="B1178" s="164">
        <v>1146</v>
      </c>
      <c r="C1178" s="172">
        <f ca="1">'Data (DefiLlama)'!$H$7*100+_xlfn.NORM.S.INV(RAND())*'Data (DefiLlama)'!$K$7*$C$6</f>
        <v>4.2372566009391326</v>
      </c>
      <c r="D1178" s="172">
        <f ca="1">'Data (DefiLlama)'!$H$8*100+_xlfn.NORM.S.INV(RAND())*'Data (DefiLlama)'!$K$8*$C$6</f>
        <v>4.0618528278886661</v>
      </c>
      <c r="E1178" s="172">
        <f ca="1">'Data (DefiLlama)'!$H$9*100+_xlfn.NORM.S.INV(RAND())*'Data (DefiLlama)'!$K$9*$C$6</f>
        <v>4.5832942802989916</v>
      </c>
      <c r="F1178" s="172">
        <f ca="1">'Data (DefiLlama)'!$H$10*100+_xlfn.NORM.S.INV(RAND())*'Data (DefiLlama)'!$K$10*$C$6</f>
        <v>3.4773025170904264</v>
      </c>
      <c r="G1178" s="172">
        <f ca="1">'Data (DefiLlama)'!$H$11*100+_xlfn.NORM.S.INV(RAND())*'Data (DefiLlama)'!$K$11*$C$6</f>
        <v>0.18865265900364711</v>
      </c>
      <c r="H1178" s="172">
        <f ca="1">'Data (DefiLlama)'!$H$12*100+_xlfn.NORM.S.INV(RAND())*'Data (DefiLlama)'!$K$12*$C$6</f>
        <v>5.1538846047142997</v>
      </c>
      <c r="I1178" s="175">
        <f ca="1">'Data (DefiLlama)'!$H$13*100+_xlfn.NORM.S.INV(RAND())*'Data (DefiLlama)'!$K$13*$C$6</f>
        <v>5.1190324786919321</v>
      </c>
      <c r="J1178" s="172">
        <f ca="1">C1178*'Allocation - Base'!$H$6+D1178*'Allocation - Base'!$H$7+E1178*'Allocation - Base'!$H$8+F1178*'Allocation - Base'!$H$9+G1178*'Allocation - Base'!$H$10+H1178*'Allocation - Base'!$H$11+I1178*'Allocation - Base'!$H$12</f>
        <v>4.2149790809859811</v>
      </c>
      <c r="K1178" s="172">
        <f t="shared" ca="1" si="52"/>
        <v>0</v>
      </c>
      <c r="L1178" s="172">
        <f t="shared" ca="1" si="53"/>
        <v>4.1149790809859814</v>
      </c>
      <c r="M1178" s="172">
        <f t="shared" ca="1" si="54"/>
        <v>4.1149790809859814</v>
      </c>
      <c r="N1178" s="172"/>
    </row>
    <row r="1179" spans="2:14" x14ac:dyDescent="0.25">
      <c r="B1179" s="164">
        <v>1147</v>
      </c>
      <c r="C1179" s="172">
        <f ca="1">'Data (DefiLlama)'!$H$7*100+_xlfn.NORM.S.INV(RAND())*'Data (DefiLlama)'!$K$7*$C$6</f>
        <v>4.2272743949800526</v>
      </c>
      <c r="D1179" s="172">
        <f ca="1">'Data (DefiLlama)'!$H$8*100+_xlfn.NORM.S.INV(RAND())*'Data (DefiLlama)'!$K$8*$C$6</f>
        <v>5.4926858693024858</v>
      </c>
      <c r="E1179" s="172">
        <f ca="1">'Data (DefiLlama)'!$H$9*100+_xlfn.NORM.S.INV(RAND())*'Data (DefiLlama)'!$K$9*$C$6</f>
        <v>4.0279918967112049</v>
      </c>
      <c r="F1179" s="172">
        <f ca="1">'Data (DefiLlama)'!$H$10*100+_xlfn.NORM.S.INV(RAND())*'Data (DefiLlama)'!$K$10*$C$6</f>
        <v>3.4188501729951177</v>
      </c>
      <c r="G1179" s="172">
        <f ca="1">'Data (DefiLlama)'!$H$11*100+_xlfn.NORM.S.INV(RAND())*'Data (DefiLlama)'!$K$11*$C$6</f>
        <v>0.40275540740789012</v>
      </c>
      <c r="H1179" s="172">
        <f ca="1">'Data (DefiLlama)'!$H$12*100+_xlfn.NORM.S.INV(RAND())*'Data (DefiLlama)'!$K$12*$C$6</f>
        <v>5.9170183050825109</v>
      </c>
      <c r="I1179" s="175">
        <f ca="1">'Data (DefiLlama)'!$H$13*100+_xlfn.NORM.S.INV(RAND())*'Data (DefiLlama)'!$K$13*$C$6</f>
        <v>6.1368297651854178</v>
      </c>
      <c r="J1179" s="172">
        <f ca="1">C1179*'Allocation - Base'!$H$6+D1179*'Allocation - Base'!$H$7+E1179*'Allocation - Base'!$H$8+F1179*'Allocation - Base'!$H$9+G1179*'Allocation - Base'!$H$10+H1179*'Allocation - Base'!$H$11+I1179*'Allocation - Base'!$H$12</f>
        <v>4.55604227613021</v>
      </c>
      <c r="K1179" s="172">
        <f t="shared" ca="1" si="52"/>
        <v>0</v>
      </c>
      <c r="L1179" s="172">
        <f t="shared" ca="1" si="53"/>
        <v>4.4560422761302103</v>
      </c>
      <c r="M1179" s="172">
        <f t="shared" ca="1" si="54"/>
        <v>4.4560422761302103</v>
      </c>
      <c r="N1179" s="172"/>
    </row>
    <row r="1180" spans="2:14" x14ac:dyDescent="0.25">
      <c r="B1180" s="164">
        <v>1148</v>
      </c>
      <c r="C1180" s="172">
        <f ca="1">'Data (DefiLlama)'!$H$7*100+_xlfn.NORM.S.INV(RAND())*'Data (DefiLlama)'!$K$7*$C$6</f>
        <v>3.9787375846099828</v>
      </c>
      <c r="D1180" s="172">
        <f ca="1">'Data (DefiLlama)'!$H$8*100+_xlfn.NORM.S.INV(RAND())*'Data (DefiLlama)'!$K$8*$C$6</f>
        <v>5.0705503579288385</v>
      </c>
      <c r="E1180" s="172">
        <f ca="1">'Data (DefiLlama)'!$H$9*100+_xlfn.NORM.S.INV(RAND())*'Data (DefiLlama)'!$K$9*$C$6</f>
        <v>3.7877481940052085</v>
      </c>
      <c r="F1180" s="172">
        <f ca="1">'Data (DefiLlama)'!$H$10*100+_xlfn.NORM.S.INV(RAND())*'Data (DefiLlama)'!$K$10*$C$6</f>
        <v>3.1531974248731722</v>
      </c>
      <c r="G1180" s="172">
        <f ca="1">'Data (DefiLlama)'!$H$11*100+_xlfn.NORM.S.INV(RAND())*'Data (DefiLlama)'!$K$11*$C$6</f>
        <v>-9.377572503864462E-2</v>
      </c>
      <c r="H1180" s="172">
        <f ca="1">'Data (DefiLlama)'!$H$12*100+_xlfn.NORM.S.INV(RAND())*'Data (DefiLlama)'!$K$12*$C$6</f>
        <v>4.2233995553439136</v>
      </c>
      <c r="I1180" s="175">
        <f ca="1">'Data (DefiLlama)'!$H$13*100+_xlfn.NORM.S.INV(RAND())*'Data (DefiLlama)'!$K$13*$C$6</f>
        <v>3.8987714793547337</v>
      </c>
      <c r="J1180" s="172">
        <f ca="1">C1180*'Allocation - Base'!$H$6+D1180*'Allocation - Base'!$H$7+E1180*'Allocation - Base'!$H$8+F1180*'Allocation - Base'!$H$9+G1180*'Allocation - Base'!$H$10+H1180*'Allocation - Base'!$H$11+I1180*'Allocation - Base'!$H$12</f>
        <v>4.0370170604161615</v>
      </c>
      <c r="K1180" s="172">
        <f t="shared" ca="1" si="52"/>
        <v>0</v>
      </c>
      <c r="L1180" s="172">
        <f t="shared" ca="1" si="53"/>
        <v>3.9370170604161614</v>
      </c>
      <c r="M1180" s="172">
        <f t="shared" ca="1" si="54"/>
        <v>3.9370170604161614</v>
      </c>
      <c r="N1180" s="172"/>
    </row>
    <row r="1181" spans="2:14" x14ac:dyDescent="0.25">
      <c r="B1181" s="164">
        <v>1149</v>
      </c>
      <c r="C1181" s="172">
        <f ca="1">'Data (DefiLlama)'!$H$7*100+_xlfn.NORM.S.INV(RAND())*'Data (DefiLlama)'!$K$7*$C$6</f>
        <v>4.001718032116254</v>
      </c>
      <c r="D1181" s="172">
        <f ca="1">'Data (DefiLlama)'!$H$8*100+_xlfn.NORM.S.INV(RAND())*'Data (DefiLlama)'!$K$8*$C$6</f>
        <v>5.2480762562620118</v>
      </c>
      <c r="E1181" s="172">
        <f ca="1">'Data (DefiLlama)'!$H$9*100+_xlfn.NORM.S.INV(RAND())*'Data (DefiLlama)'!$K$9*$C$6</f>
        <v>4.4404042621848285</v>
      </c>
      <c r="F1181" s="172">
        <f ca="1">'Data (DefiLlama)'!$H$10*100+_xlfn.NORM.S.INV(RAND())*'Data (DefiLlama)'!$K$10*$C$6</f>
        <v>3.2449600092896325</v>
      </c>
      <c r="G1181" s="172">
        <f ca="1">'Data (DefiLlama)'!$H$11*100+_xlfn.NORM.S.INV(RAND())*'Data (DefiLlama)'!$K$11*$C$6</f>
        <v>-0.27589722396145933</v>
      </c>
      <c r="H1181" s="172">
        <f ca="1">'Data (DefiLlama)'!$H$12*100+_xlfn.NORM.S.INV(RAND())*'Data (DefiLlama)'!$K$12*$C$6</f>
        <v>4.1303761201600322</v>
      </c>
      <c r="I1181" s="175">
        <f ca="1">'Data (DefiLlama)'!$H$13*100+_xlfn.NORM.S.INV(RAND())*'Data (DefiLlama)'!$K$13*$C$6</f>
        <v>6.6040192763292804</v>
      </c>
      <c r="J1181" s="172">
        <f ca="1">C1181*'Allocation - Base'!$H$6+D1181*'Allocation - Base'!$H$7+E1181*'Allocation - Base'!$H$8+F1181*'Allocation - Base'!$H$9+G1181*'Allocation - Base'!$H$10+H1181*'Allocation - Base'!$H$11+I1181*'Allocation - Base'!$H$12</f>
        <v>4.2283970960725172</v>
      </c>
      <c r="K1181" s="172">
        <f t="shared" ca="1" si="52"/>
        <v>7.8587629891735542</v>
      </c>
      <c r="L1181" s="172">
        <f t="shared" ca="1" si="53"/>
        <v>-3.7303658931010366</v>
      </c>
      <c r="M1181" s="172">
        <f t="shared" ca="1" si="54"/>
        <v>4.1283970960725176</v>
      </c>
      <c r="N1181" s="172"/>
    </row>
    <row r="1182" spans="2:14" x14ac:dyDescent="0.25">
      <c r="B1182" s="164">
        <v>1150</v>
      </c>
      <c r="C1182" s="172">
        <f ca="1">'Data (DefiLlama)'!$H$7*100+_xlfn.NORM.S.INV(RAND())*'Data (DefiLlama)'!$K$7*$C$6</f>
        <v>4.2456950881833118</v>
      </c>
      <c r="D1182" s="172">
        <f ca="1">'Data (DefiLlama)'!$H$8*100+_xlfn.NORM.S.INV(RAND())*'Data (DefiLlama)'!$K$8*$C$6</f>
        <v>4.9074638043948058</v>
      </c>
      <c r="E1182" s="172">
        <f ca="1">'Data (DefiLlama)'!$H$9*100+_xlfn.NORM.S.INV(RAND())*'Data (DefiLlama)'!$K$9*$C$6</f>
        <v>4.367907513077661</v>
      </c>
      <c r="F1182" s="172">
        <f ca="1">'Data (DefiLlama)'!$H$10*100+_xlfn.NORM.S.INV(RAND())*'Data (DefiLlama)'!$K$10*$C$6</f>
        <v>3.2688901674453774</v>
      </c>
      <c r="G1182" s="172">
        <f ca="1">'Data (DefiLlama)'!$H$11*100+_xlfn.NORM.S.INV(RAND())*'Data (DefiLlama)'!$K$11*$C$6</f>
        <v>-0.19005411091169286</v>
      </c>
      <c r="H1182" s="172">
        <f ca="1">'Data (DefiLlama)'!$H$12*100+_xlfn.NORM.S.INV(RAND())*'Data (DefiLlama)'!$K$12*$C$6</f>
        <v>5.2018542639165437</v>
      </c>
      <c r="I1182" s="175">
        <f ca="1">'Data (DefiLlama)'!$H$13*100+_xlfn.NORM.S.INV(RAND())*'Data (DefiLlama)'!$K$13*$C$6</f>
        <v>5.1187041699103784</v>
      </c>
      <c r="J1182" s="172">
        <f ca="1">C1182*'Allocation - Base'!$H$6+D1182*'Allocation - Base'!$H$7+E1182*'Allocation - Base'!$H$8+F1182*'Allocation - Base'!$H$9+G1182*'Allocation - Base'!$H$10+H1182*'Allocation - Base'!$H$11+I1182*'Allocation - Base'!$H$12</f>
        <v>4.363326789865007</v>
      </c>
      <c r="K1182" s="172">
        <f t="shared" ca="1" si="52"/>
        <v>0</v>
      </c>
      <c r="L1182" s="172">
        <f t="shared" ca="1" si="53"/>
        <v>4.2633267898650073</v>
      </c>
      <c r="M1182" s="172">
        <f t="shared" ca="1" si="54"/>
        <v>4.2633267898650073</v>
      </c>
      <c r="N1182" s="172"/>
    </row>
    <row r="1183" spans="2:14" x14ac:dyDescent="0.25">
      <c r="B1183" s="164">
        <v>1151</v>
      </c>
      <c r="C1183" s="172">
        <f ca="1">'Data (DefiLlama)'!$H$7*100+_xlfn.NORM.S.INV(RAND())*'Data (DefiLlama)'!$K$7*$C$6</f>
        <v>4.3596264491367362</v>
      </c>
      <c r="D1183" s="172">
        <f ca="1">'Data (DefiLlama)'!$H$8*100+_xlfn.NORM.S.INV(RAND())*'Data (DefiLlama)'!$K$8*$C$6</f>
        <v>3.9035934921229174</v>
      </c>
      <c r="E1183" s="172">
        <f ca="1">'Data (DefiLlama)'!$H$9*100+_xlfn.NORM.S.INV(RAND())*'Data (DefiLlama)'!$K$9*$C$6</f>
        <v>5.2769166933639093</v>
      </c>
      <c r="F1183" s="172">
        <f ca="1">'Data (DefiLlama)'!$H$10*100+_xlfn.NORM.S.INV(RAND())*'Data (DefiLlama)'!$K$10*$C$6</f>
        <v>2.9722365959043744</v>
      </c>
      <c r="G1183" s="172">
        <f ca="1">'Data (DefiLlama)'!$H$11*100+_xlfn.NORM.S.INV(RAND())*'Data (DefiLlama)'!$K$11*$C$6</f>
        <v>0.23856520012575225</v>
      </c>
      <c r="H1183" s="172">
        <f ca="1">'Data (DefiLlama)'!$H$12*100+_xlfn.NORM.S.INV(RAND())*'Data (DefiLlama)'!$K$12*$C$6</f>
        <v>4.8005017129582663</v>
      </c>
      <c r="I1183" s="175">
        <f ca="1">'Data (DefiLlama)'!$H$13*100+_xlfn.NORM.S.INV(RAND())*'Data (DefiLlama)'!$K$13*$C$6</f>
        <v>3.4687269907030536</v>
      </c>
      <c r="J1183" s="172">
        <f ca="1">C1183*'Allocation - Base'!$H$6+D1183*'Allocation - Base'!$H$7+E1183*'Allocation - Base'!$H$8+F1183*'Allocation - Base'!$H$9+G1183*'Allocation - Base'!$H$10+H1183*'Allocation - Base'!$H$11+I1183*'Allocation - Base'!$H$12</f>
        <v>4.3350189980627549</v>
      </c>
      <c r="K1183" s="172">
        <f t="shared" ca="1" si="52"/>
        <v>0</v>
      </c>
      <c r="L1183" s="172">
        <f t="shared" ca="1" si="53"/>
        <v>4.2350189980627553</v>
      </c>
      <c r="M1183" s="172">
        <f t="shared" ca="1" si="54"/>
        <v>4.2350189980627553</v>
      </c>
      <c r="N1183" s="172"/>
    </row>
    <row r="1184" spans="2:14" x14ac:dyDescent="0.25">
      <c r="B1184" s="164">
        <v>1152</v>
      </c>
      <c r="C1184" s="172">
        <f ca="1">'Data (DefiLlama)'!$H$7*100+_xlfn.NORM.S.INV(RAND())*'Data (DefiLlama)'!$K$7*$C$6</f>
        <v>4.1868862351831817</v>
      </c>
      <c r="D1184" s="172">
        <f ca="1">'Data (DefiLlama)'!$H$8*100+_xlfn.NORM.S.INV(RAND())*'Data (DefiLlama)'!$K$8*$C$6</f>
        <v>4.737835914031054</v>
      </c>
      <c r="E1184" s="172">
        <f ca="1">'Data (DefiLlama)'!$H$9*100+_xlfn.NORM.S.INV(RAND())*'Data (DefiLlama)'!$K$9*$C$6</f>
        <v>3.4261183297433426</v>
      </c>
      <c r="F1184" s="172">
        <f ca="1">'Data (DefiLlama)'!$H$10*100+_xlfn.NORM.S.INV(RAND())*'Data (DefiLlama)'!$K$10*$C$6</f>
        <v>3.2740555648397267</v>
      </c>
      <c r="G1184" s="172">
        <f ca="1">'Data (DefiLlama)'!$H$11*100+_xlfn.NORM.S.INV(RAND())*'Data (DefiLlama)'!$K$11*$C$6</f>
        <v>-0.42507240442452981</v>
      </c>
      <c r="H1184" s="172">
        <f ca="1">'Data (DefiLlama)'!$H$12*100+_xlfn.NORM.S.INV(RAND())*'Data (DefiLlama)'!$K$12*$C$6</f>
        <v>4.844935123317538</v>
      </c>
      <c r="I1184" s="175">
        <f ca="1">'Data (DefiLlama)'!$H$13*100+_xlfn.NORM.S.INV(RAND())*'Data (DefiLlama)'!$K$13*$C$6</f>
        <v>3.5999828377212939</v>
      </c>
      <c r="J1184" s="172">
        <f ca="1">C1184*'Allocation - Base'!$H$6+D1184*'Allocation - Base'!$H$7+E1184*'Allocation - Base'!$H$8+F1184*'Allocation - Base'!$H$9+G1184*'Allocation - Base'!$H$10+H1184*'Allocation - Base'!$H$11+I1184*'Allocation - Base'!$H$12</f>
        <v>4.0025410797749572</v>
      </c>
      <c r="K1184" s="172">
        <f t="shared" ca="1" si="52"/>
        <v>0</v>
      </c>
      <c r="L1184" s="172">
        <f t="shared" ca="1" si="53"/>
        <v>3.9025410797749571</v>
      </c>
      <c r="M1184" s="172">
        <f t="shared" ca="1" si="54"/>
        <v>3.9025410797749571</v>
      </c>
      <c r="N1184" s="172"/>
    </row>
    <row r="1185" spans="2:14" x14ac:dyDescent="0.25">
      <c r="B1185" s="164">
        <v>1153</v>
      </c>
      <c r="C1185" s="172">
        <f ca="1">'Data (DefiLlama)'!$H$7*100+_xlfn.NORM.S.INV(RAND())*'Data (DefiLlama)'!$K$7*$C$6</f>
        <v>4.1362496913091453</v>
      </c>
      <c r="D1185" s="172">
        <f ca="1">'Data (DefiLlama)'!$H$8*100+_xlfn.NORM.S.INV(RAND())*'Data (DefiLlama)'!$K$8*$C$6</f>
        <v>5.8232896271283092</v>
      </c>
      <c r="E1185" s="172">
        <f ca="1">'Data (DefiLlama)'!$H$9*100+_xlfn.NORM.S.INV(RAND())*'Data (DefiLlama)'!$K$9*$C$6</f>
        <v>3.5405288719300794</v>
      </c>
      <c r="F1185" s="172">
        <f ca="1">'Data (DefiLlama)'!$H$10*100+_xlfn.NORM.S.INV(RAND())*'Data (DefiLlama)'!$K$10*$C$6</f>
        <v>3.370923474865084</v>
      </c>
      <c r="G1185" s="172">
        <f ca="1">'Data (DefiLlama)'!$H$11*100+_xlfn.NORM.S.INV(RAND())*'Data (DefiLlama)'!$K$11*$C$6</f>
        <v>-0.24248729552461074</v>
      </c>
      <c r="H1185" s="172">
        <f ca="1">'Data (DefiLlama)'!$H$12*100+_xlfn.NORM.S.INV(RAND())*'Data (DefiLlama)'!$K$12*$C$6</f>
        <v>5.5720501821848725</v>
      </c>
      <c r="I1185" s="175">
        <f ca="1">'Data (DefiLlama)'!$H$13*100+_xlfn.NORM.S.INV(RAND())*'Data (DefiLlama)'!$K$13*$C$6</f>
        <v>3.7812009479420938</v>
      </c>
      <c r="J1185" s="172">
        <f ca="1">C1185*'Allocation - Base'!$H$6+D1185*'Allocation - Base'!$H$7+E1185*'Allocation - Base'!$H$8+F1185*'Allocation - Base'!$H$9+G1185*'Allocation - Base'!$H$10+H1185*'Allocation - Base'!$H$11+I1185*'Allocation - Base'!$H$12</f>
        <v>4.4055126947088405</v>
      </c>
      <c r="K1185" s="172">
        <f t="shared" ref="K1185:K1248" ca="1" si="55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1185" s="172">
        <f t="shared" ref="L1185:L1248" ca="1" si="56">J1185-$C$7*100-K1185</f>
        <v>4.3055126947088409</v>
      </c>
      <c r="M1185" s="172">
        <f t="shared" ref="M1185:M1248" ca="1" si="57">J1185-$C$7*100</f>
        <v>4.3055126947088409</v>
      </c>
      <c r="N1185" s="172"/>
    </row>
    <row r="1186" spans="2:14" x14ac:dyDescent="0.25">
      <c r="B1186" s="164">
        <v>1154</v>
      </c>
      <c r="C1186" s="172">
        <f ca="1">'Data (DefiLlama)'!$H$7*100+_xlfn.NORM.S.INV(RAND())*'Data (DefiLlama)'!$K$7*$C$6</f>
        <v>4.2527282607687793</v>
      </c>
      <c r="D1186" s="172">
        <f ca="1">'Data (DefiLlama)'!$H$8*100+_xlfn.NORM.S.INV(RAND())*'Data (DefiLlama)'!$K$8*$C$6</f>
        <v>5.4932477671176745</v>
      </c>
      <c r="E1186" s="172">
        <f ca="1">'Data (DefiLlama)'!$H$9*100+_xlfn.NORM.S.INV(RAND())*'Data (DefiLlama)'!$K$9*$C$6</f>
        <v>4.2648655167936829</v>
      </c>
      <c r="F1186" s="172">
        <f ca="1">'Data (DefiLlama)'!$H$10*100+_xlfn.NORM.S.INV(RAND())*'Data (DefiLlama)'!$K$10*$C$6</f>
        <v>4.106427666281836</v>
      </c>
      <c r="G1186" s="172">
        <f ca="1">'Data (DefiLlama)'!$H$11*100+_xlfn.NORM.S.INV(RAND())*'Data (DefiLlama)'!$K$11*$C$6</f>
        <v>6.2651230281396575E-2</v>
      </c>
      <c r="H1186" s="172">
        <f ca="1">'Data (DefiLlama)'!$H$12*100+_xlfn.NORM.S.INV(RAND())*'Data (DefiLlama)'!$K$12*$C$6</f>
        <v>4.8026611600546545</v>
      </c>
      <c r="I1186" s="175">
        <f ca="1">'Data (DefiLlama)'!$H$13*100+_xlfn.NORM.S.INV(RAND())*'Data (DefiLlama)'!$K$13*$C$6</f>
        <v>5.6027995900445413</v>
      </c>
      <c r="J1186" s="172">
        <f ca="1">C1186*'Allocation - Base'!$H$6+D1186*'Allocation - Base'!$H$7+E1186*'Allocation - Base'!$H$8+F1186*'Allocation - Base'!$H$9+G1186*'Allocation - Base'!$H$10+H1186*'Allocation - Base'!$H$11+I1186*'Allocation - Base'!$H$12</f>
        <v>4.4388785347307413</v>
      </c>
      <c r="K1186" s="172">
        <f t="shared" ca="1" si="55"/>
        <v>0</v>
      </c>
      <c r="L1186" s="172">
        <f t="shared" ca="1" si="56"/>
        <v>4.3388785347307417</v>
      </c>
      <c r="M1186" s="172">
        <f t="shared" ca="1" si="57"/>
        <v>4.3388785347307417</v>
      </c>
      <c r="N1186" s="172"/>
    </row>
    <row r="1187" spans="2:14" x14ac:dyDescent="0.25">
      <c r="B1187" s="164">
        <v>1155</v>
      </c>
      <c r="C1187" s="172">
        <f ca="1">'Data (DefiLlama)'!$H$7*100+_xlfn.NORM.S.INV(RAND())*'Data (DefiLlama)'!$K$7*$C$6</f>
        <v>4.5127577673577042</v>
      </c>
      <c r="D1187" s="172">
        <f ca="1">'Data (DefiLlama)'!$H$8*100+_xlfn.NORM.S.INV(RAND())*'Data (DefiLlama)'!$K$8*$C$6</f>
        <v>3.4627617057767019</v>
      </c>
      <c r="E1187" s="172">
        <f ca="1">'Data (DefiLlama)'!$H$9*100+_xlfn.NORM.S.INV(RAND())*'Data (DefiLlama)'!$K$9*$C$6</f>
        <v>3.7101763364734284</v>
      </c>
      <c r="F1187" s="172">
        <f ca="1">'Data (DefiLlama)'!$H$10*100+_xlfn.NORM.S.INV(RAND())*'Data (DefiLlama)'!$K$10*$C$6</f>
        <v>3.3661466322370166</v>
      </c>
      <c r="G1187" s="172">
        <f ca="1">'Data (DefiLlama)'!$H$11*100+_xlfn.NORM.S.INV(RAND())*'Data (DefiLlama)'!$K$11*$C$6</f>
        <v>-0.19823886733495238</v>
      </c>
      <c r="H1187" s="172">
        <f ca="1">'Data (DefiLlama)'!$H$12*100+_xlfn.NORM.S.INV(RAND())*'Data (DefiLlama)'!$K$12*$C$6</f>
        <v>4.0829446547449511</v>
      </c>
      <c r="I1187" s="175">
        <f ca="1">'Data (DefiLlama)'!$H$13*100+_xlfn.NORM.S.INV(RAND())*'Data (DefiLlama)'!$K$13*$C$6</f>
        <v>5.6514000233881783</v>
      </c>
      <c r="J1187" s="172">
        <f ca="1">C1187*'Allocation - Base'!$H$6+D1187*'Allocation - Base'!$H$7+E1187*'Allocation - Base'!$H$8+F1187*'Allocation - Base'!$H$9+G1187*'Allocation - Base'!$H$10+H1187*'Allocation - Base'!$H$11+I1187*'Allocation - Base'!$H$12</f>
        <v>3.7495915956148389</v>
      </c>
      <c r="K1187" s="172">
        <f t="shared" ca="1" si="55"/>
        <v>0</v>
      </c>
      <c r="L1187" s="172">
        <f t="shared" ca="1" si="56"/>
        <v>3.6495915956148388</v>
      </c>
      <c r="M1187" s="172">
        <f t="shared" ca="1" si="57"/>
        <v>3.6495915956148388</v>
      </c>
      <c r="N1187" s="172"/>
    </row>
    <row r="1188" spans="2:14" x14ac:dyDescent="0.25">
      <c r="B1188" s="164">
        <v>1156</v>
      </c>
      <c r="C1188" s="172">
        <f ca="1">'Data (DefiLlama)'!$H$7*100+_xlfn.NORM.S.INV(RAND())*'Data (DefiLlama)'!$K$7*$C$6</f>
        <v>4.0346484357950683</v>
      </c>
      <c r="D1188" s="172">
        <f ca="1">'Data (DefiLlama)'!$H$8*100+_xlfn.NORM.S.INV(RAND())*'Data (DefiLlama)'!$K$8*$C$6</f>
        <v>4.48371650274286</v>
      </c>
      <c r="E1188" s="172">
        <f ca="1">'Data (DefiLlama)'!$H$9*100+_xlfn.NORM.S.INV(RAND())*'Data (DefiLlama)'!$K$9*$C$6</f>
        <v>4.2347311278010178</v>
      </c>
      <c r="F1188" s="172">
        <f ca="1">'Data (DefiLlama)'!$H$10*100+_xlfn.NORM.S.INV(RAND())*'Data (DefiLlama)'!$K$10*$C$6</f>
        <v>3.9798075771201749</v>
      </c>
      <c r="G1188" s="172">
        <f ca="1">'Data (DefiLlama)'!$H$11*100+_xlfn.NORM.S.INV(RAND())*'Data (DefiLlama)'!$K$11*$C$6</f>
        <v>0.57070988172626835</v>
      </c>
      <c r="H1188" s="172">
        <f ca="1">'Data (DefiLlama)'!$H$12*100+_xlfn.NORM.S.INV(RAND())*'Data (DefiLlama)'!$K$12*$C$6</f>
        <v>4.5009779825749066</v>
      </c>
      <c r="I1188" s="175">
        <f ca="1">'Data (DefiLlama)'!$H$13*100+_xlfn.NORM.S.INV(RAND())*'Data (DefiLlama)'!$K$13*$C$6</f>
        <v>4.3488310670161754</v>
      </c>
      <c r="J1188" s="172">
        <f ca="1">C1188*'Allocation - Base'!$H$6+D1188*'Allocation - Base'!$H$7+E1188*'Allocation - Base'!$H$8+F1188*'Allocation - Base'!$H$9+G1188*'Allocation - Base'!$H$10+H1188*'Allocation - Base'!$H$11+I1188*'Allocation - Base'!$H$12</f>
        <v>4.0936886298470387</v>
      </c>
      <c r="K1188" s="172">
        <f t="shared" ca="1" si="55"/>
        <v>1.3529094590957926</v>
      </c>
      <c r="L1188" s="172">
        <f t="shared" ca="1" si="56"/>
        <v>2.6407791707512462</v>
      </c>
      <c r="M1188" s="172">
        <f t="shared" ca="1" si="57"/>
        <v>3.9936886298470387</v>
      </c>
      <c r="N1188" s="172"/>
    </row>
    <row r="1189" spans="2:14" x14ac:dyDescent="0.25">
      <c r="B1189" s="164">
        <v>1157</v>
      </c>
      <c r="C1189" s="172">
        <f ca="1">'Data (DefiLlama)'!$H$7*100+_xlfn.NORM.S.INV(RAND())*'Data (DefiLlama)'!$K$7*$C$6</f>
        <v>4.1186563406348071</v>
      </c>
      <c r="D1189" s="172">
        <f ca="1">'Data (DefiLlama)'!$H$8*100+_xlfn.NORM.S.INV(RAND())*'Data (DefiLlama)'!$K$8*$C$6</f>
        <v>3.9262252215455735</v>
      </c>
      <c r="E1189" s="172">
        <f ca="1">'Data (DefiLlama)'!$H$9*100+_xlfn.NORM.S.INV(RAND())*'Data (DefiLlama)'!$K$9*$C$6</f>
        <v>3.956313155400311</v>
      </c>
      <c r="F1189" s="172">
        <f ca="1">'Data (DefiLlama)'!$H$10*100+_xlfn.NORM.S.INV(RAND())*'Data (DefiLlama)'!$K$10*$C$6</f>
        <v>3.5089468217541016</v>
      </c>
      <c r="G1189" s="172">
        <f ca="1">'Data (DefiLlama)'!$H$11*100+_xlfn.NORM.S.INV(RAND())*'Data (DefiLlama)'!$K$11*$C$6</f>
        <v>0.26117114816908737</v>
      </c>
      <c r="H1189" s="172">
        <f ca="1">'Data (DefiLlama)'!$H$12*100+_xlfn.NORM.S.INV(RAND())*'Data (DefiLlama)'!$K$12*$C$6</f>
        <v>4.5193727215629913</v>
      </c>
      <c r="I1189" s="175">
        <f ca="1">'Data (DefiLlama)'!$H$13*100+_xlfn.NORM.S.INV(RAND())*'Data (DefiLlama)'!$K$13*$C$6</f>
        <v>6.6683355374985585</v>
      </c>
      <c r="J1189" s="172">
        <f ca="1">C1189*'Allocation - Base'!$H$6+D1189*'Allocation - Base'!$H$7+E1189*'Allocation - Base'!$H$8+F1189*'Allocation - Base'!$H$9+G1189*'Allocation - Base'!$H$10+H1189*'Allocation - Base'!$H$11+I1189*'Allocation - Base'!$H$12</f>
        <v>3.8971959620698162</v>
      </c>
      <c r="K1189" s="172">
        <f t="shared" ca="1" si="55"/>
        <v>0</v>
      </c>
      <c r="L1189" s="172">
        <f t="shared" ca="1" si="56"/>
        <v>3.7971959620698161</v>
      </c>
      <c r="M1189" s="172">
        <f t="shared" ca="1" si="57"/>
        <v>3.7971959620698161</v>
      </c>
      <c r="N1189" s="172"/>
    </row>
    <row r="1190" spans="2:14" x14ac:dyDescent="0.25">
      <c r="B1190" s="164">
        <v>1158</v>
      </c>
      <c r="C1190" s="172">
        <f ca="1">'Data (DefiLlama)'!$H$7*100+_xlfn.NORM.S.INV(RAND())*'Data (DefiLlama)'!$K$7*$C$6</f>
        <v>3.8855048105262187</v>
      </c>
      <c r="D1190" s="172">
        <f ca="1">'Data (DefiLlama)'!$H$8*100+_xlfn.NORM.S.INV(RAND())*'Data (DefiLlama)'!$K$8*$C$6</f>
        <v>4.7837147817194507</v>
      </c>
      <c r="E1190" s="172">
        <f ca="1">'Data (DefiLlama)'!$H$9*100+_xlfn.NORM.S.INV(RAND())*'Data (DefiLlama)'!$K$9*$C$6</f>
        <v>3.4066217816508386</v>
      </c>
      <c r="F1190" s="172">
        <f ca="1">'Data (DefiLlama)'!$H$10*100+_xlfn.NORM.S.INV(RAND())*'Data (DefiLlama)'!$K$10*$C$6</f>
        <v>3.0269899118440957</v>
      </c>
      <c r="G1190" s="172">
        <f ca="1">'Data (DefiLlama)'!$H$11*100+_xlfn.NORM.S.INV(RAND())*'Data (DefiLlama)'!$K$11*$C$6</f>
        <v>0.2319216566141187</v>
      </c>
      <c r="H1190" s="172">
        <f ca="1">'Data (DefiLlama)'!$H$12*100+_xlfn.NORM.S.INV(RAND())*'Data (DefiLlama)'!$K$12*$C$6</f>
        <v>4.5187931143540645</v>
      </c>
      <c r="I1190" s="175">
        <f ca="1">'Data (DefiLlama)'!$H$13*100+_xlfn.NORM.S.INV(RAND())*'Data (DefiLlama)'!$K$13*$C$6</f>
        <v>4.8265379267092152</v>
      </c>
      <c r="J1190" s="172">
        <f ca="1">C1190*'Allocation - Base'!$H$6+D1190*'Allocation - Base'!$H$7+E1190*'Allocation - Base'!$H$8+F1190*'Allocation - Base'!$H$9+G1190*'Allocation - Base'!$H$10+H1190*'Allocation - Base'!$H$11+I1190*'Allocation - Base'!$H$12</f>
        <v>3.902650633984253</v>
      </c>
      <c r="K1190" s="172">
        <f t="shared" ca="1" si="55"/>
        <v>0</v>
      </c>
      <c r="L1190" s="172">
        <f t="shared" ca="1" si="56"/>
        <v>3.802650633984253</v>
      </c>
      <c r="M1190" s="172">
        <f t="shared" ca="1" si="57"/>
        <v>3.802650633984253</v>
      </c>
      <c r="N1190" s="172"/>
    </row>
    <row r="1191" spans="2:14" x14ac:dyDescent="0.25">
      <c r="B1191" s="164">
        <v>1159</v>
      </c>
      <c r="C1191" s="172">
        <f ca="1">'Data (DefiLlama)'!$H$7*100+_xlfn.NORM.S.INV(RAND())*'Data (DefiLlama)'!$K$7*$C$6</f>
        <v>4.3368546544080244</v>
      </c>
      <c r="D1191" s="172">
        <f ca="1">'Data (DefiLlama)'!$H$8*100+_xlfn.NORM.S.INV(RAND())*'Data (DefiLlama)'!$K$8*$C$6</f>
        <v>4.121074857328721</v>
      </c>
      <c r="E1191" s="172">
        <f ca="1">'Data (DefiLlama)'!$H$9*100+_xlfn.NORM.S.INV(RAND())*'Data (DefiLlama)'!$K$9*$C$6</f>
        <v>4.173830888584428</v>
      </c>
      <c r="F1191" s="172">
        <f ca="1">'Data (DefiLlama)'!$H$10*100+_xlfn.NORM.S.INV(RAND())*'Data (DefiLlama)'!$K$10*$C$6</f>
        <v>3.6158539767557887</v>
      </c>
      <c r="G1191" s="172">
        <f ca="1">'Data (DefiLlama)'!$H$11*100+_xlfn.NORM.S.INV(RAND())*'Data (DefiLlama)'!$K$11*$C$6</f>
        <v>-0.11100268940661967</v>
      </c>
      <c r="H1191" s="172">
        <f ca="1">'Data (DefiLlama)'!$H$12*100+_xlfn.NORM.S.INV(RAND())*'Data (DefiLlama)'!$K$12*$C$6</f>
        <v>4.8548241031069868</v>
      </c>
      <c r="I1191" s="175">
        <f ca="1">'Data (DefiLlama)'!$H$13*100+_xlfn.NORM.S.INV(RAND())*'Data (DefiLlama)'!$K$13*$C$6</f>
        <v>4.3084146556052811</v>
      </c>
      <c r="J1191" s="172">
        <f ca="1">C1191*'Allocation - Base'!$H$6+D1191*'Allocation - Base'!$H$7+E1191*'Allocation - Base'!$H$8+F1191*'Allocation - Base'!$H$9+G1191*'Allocation - Base'!$H$10+H1191*'Allocation - Base'!$H$11+I1191*'Allocation - Base'!$H$12</f>
        <v>4.0974563137964113</v>
      </c>
      <c r="K1191" s="172">
        <f t="shared" ca="1" si="55"/>
        <v>0</v>
      </c>
      <c r="L1191" s="172">
        <f t="shared" ca="1" si="56"/>
        <v>3.9974563137964112</v>
      </c>
      <c r="M1191" s="172">
        <f t="shared" ca="1" si="57"/>
        <v>3.9974563137964112</v>
      </c>
      <c r="N1191" s="172"/>
    </row>
    <row r="1192" spans="2:14" x14ac:dyDescent="0.25">
      <c r="B1192" s="164">
        <v>1160</v>
      </c>
      <c r="C1192" s="172">
        <f ca="1">'Data (DefiLlama)'!$H$7*100+_xlfn.NORM.S.INV(RAND())*'Data (DefiLlama)'!$K$7*$C$6</f>
        <v>4.17750552471073</v>
      </c>
      <c r="D1192" s="172">
        <f ca="1">'Data (DefiLlama)'!$H$8*100+_xlfn.NORM.S.INV(RAND())*'Data (DefiLlama)'!$K$8*$C$6</f>
        <v>4.9585416703430161</v>
      </c>
      <c r="E1192" s="172">
        <f ca="1">'Data (DefiLlama)'!$H$9*100+_xlfn.NORM.S.INV(RAND())*'Data (DefiLlama)'!$K$9*$C$6</f>
        <v>4.1675735881516056</v>
      </c>
      <c r="F1192" s="172">
        <f ca="1">'Data (DefiLlama)'!$H$10*100+_xlfn.NORM.S.INV(RAND())*'Data (DefiLlama)'!$K$10*$C$6</f>
        <v>3.6026047356699324</v>
      </c>
      <c r="G1192" s="172">
        <f ca="1">'Data (DefiLlama)'!$H$11*100+_xlfn.NORM.S.INV(RAND())*'Data (DefiLlama)'!$K$11*$C$6</f>
        <v>-0.46954921419155571</v>
      </c>
      <c r="H1192" s="172">
        <f ca="1">'Data (DefiLlama)'!$H$12*100+_xlfn.NORM.S.INV(RAND())*'Data (DefiLlama)'!$K$12*$C$6</f>
        <v>3.8138006429395506</v>
      </c>
      <c r="I1192" s="175">
        <f ca="1">'Data (DefiLlama)'!$H$13*100+_xlfn.NORM.S.INV(RAND())*'Data (DefiLlama)'!$K$13*$C$6</f>
        <v>6.8899741886770123</v>
      </c>
      <c r="J1192" s="172">
        <f ca="1">C1192*'Allocation - Base'!$H$6+D1192*'Allocation - Base'!$H$7+E1192*'Allocation - Base'!$H$8+F1192*'Allocation - Base'!$H$9+G1192*'Allocation - Base'!$H$10+H1192*'Allocation - Base'!$H$11+I1192*'Allocation - Base'!$H$12</f>
        <v>4.0833731077682289</v>
      </c>
      <c r="K1192" s="172">
        <f t="shared" ca="1" si="55"/>
        <v>0</v>
      </c>
      <c r="L1192" s="172">
        <f t="shared" ca="1" si="56"/>
        <v>3.9833731077682288</v>
      </c>
      <c r="M1192" s="172">
        <f t="shared" ca="1" si="57"/>
        <v>3.9833731077682288</v>
      </c>
      <c r="N1192" s="172"/>
    </row>
    <row r="1193" spans="2:14" x14ac:dyDescent="0.25">
      <c r="B1193" s="164">
        <v>1161</v>
      </c>
      <c r="C1193" s="172">
        <f ca="1">'Data (DefiLlama)'!$H$7*100+_xlfn.NORM.S.INV(RAND())*'Data (DefiLlama)'!$K$7*$C$6</f>
        <v>4.3397366853373622</v>
      </c>
      <c r="D1193" s="172">
        <f ca="1">'Data (DefiLlama)'!$H$8*100+_xlfn.NORM.S.INV(RAND())*'Data (DefiLlama)'!$K$8*$C$6</f>
        <v>4.8417751850317039</v>
      </c>
      <c r="E1193" s="172">
        <f ca="1">'Data (DefiLlama)'!$H$9*100+_xlfn.NORM.S.INV(RAND())*'Data (DefiLlama)'!$K$9*$C$6</f>
        <v>3.9502909302413105</v>
      </c>
      <c r="F1193" s="172">
        <f ca="1">'Data (DefiLlama)'!$H$10*100+_xlfn.NORM.S.INV(RAND())*'Data (DefiLlama)'!$K$10*$C$6</f>
        <v>3.5623351729411907</v>
      </c>
      <c r="G1193" s="172">
        <f ca="1">'Data (DefiLlama)'!$H$11*100+_xlfn.NORM.S.INV(RAND())*'Data (DefiLlama)'!$K$11*$C$6</f>
        <v>-0.17973902380402176</v>
      </c>
      <c r="H1193" s="172">
        <f ca="1">'Data (DefiLlama)'!$H$12*100+_xlfn.NORM.S.INV(RAND())*'Data (DefiLlama)'!$K$12*$C$6</f>
        <v>4.5178683839356504</v>
      </c>
      <c r="I1193" s="175">
        <f ca="1">'Data (DefiLlama)'!$H$13*100+_xlfn.NORM.S.INV(RAND())*'Data (DefiLlama)'!$K$13*$C$6</f>
        <v>4.8311293820871217</v>
      </c>
      <c r="J1193" s="172">
        <f ca="1">C1193*'Allocation - Base'!$H$6+D1193*'Allocation - Base'!$H$7+E1193*'Allocation - Base'!$H$8+F1193*'Allocation - Base'!$H$9+G1193*'Allocation - Base'!$H$10+H1193*'Allocation - Base'!$H$11+I1193*'Allocation - Base'!$H$12</f>
        <v>4.1686308408196089</v>
      </c>
      <c r="K1193" s="172">
        <f t="shared" ca="1" si="55"/>
        <v>0</v>
      </c>
      <c r="L1193" s="172">
        <f t="shared" ca="1" si="56"/>
        <v>4.0686308408196092</v>
      </c>
      <c r="M1193" s="172">
        <f t="shared" ca="1" si="57"/>
        <v>4.0686308408196092</v>
      </c>
      <c r="N1193" s="172"/>
    </row>
    <row r="1194" spans="2:14" x14ac:dyDescent="0.25">
      <c r="B1194" s="164">
        <v>1162</v>
      </c>
      <c r="C1194" s="172">
        <f ca="1">'Data (DefiLlama)'!$H$7*100+_xlfn.NORM.S.INV(RAND())*'Data (DefiLlama)'!$K$7*$C$6</f>
        <v>4.5538549189005186</v>
      </c>
      <c r="D1194" s="172">
        <f ca="1">'Data (DefiLlama)'!$H$8*100+_xlfn.NORM.S.INV(RAND())*'Data (DefiLlama)'!$K$8*$C$6</f>
        <v>3.4451361448847297</v>
      </c>
      <c r="E1194" s="172">
        <f ca="1">'Data (DefiLlama)'!$H$9*100+_xlfn.NORM.S.INV(RAND())*'Data (DefiLlama)'!$K$9*$C$6</f>
        <v>4.0002438252020642</v>
      </c>
      <c r="F1194" s="172">
        <f ca="1">'Data (DefiLlama)'!$H$10*100+_xlfn.NORM.S.INV(RAND())*'Data (DefiLlama)'!$K$10*$C$6</f>
        <v>3.0865940752354857</v>
      </c>
      <c r="G1194" s="172">
        <f ca="1">'Data (DefiLlama)'!$H$11*100+_xlfn.NORM.S.INV(RAND())*'Data (DefiLlama)'!$K$11*$C$6</f>
        <v>0.46249302727241243</v>
      </c>
      <c r="H1194" s="172">
        <f ca="1">'Data (DefiLlama)'!$H$12*100+_xlfn.NORM.S.INV(RAND())*'Data (DefiLlama)'!$K$12*$C$6</f>
        <v>4.6272955692713467</v>
      </c>
      <c r="I1194" s="175">
        <f ca="1">'Data (DefiLlama)'!$H$13*100+_xlfn.NORM.S.INV(RAND())*'Data (DefiLlama)'!$K$13*$C$6</f>
        <v>6.0715067818735911</v>
      </c>
      <c r="J1194" s="172">
        <f ca="1">C1194*'Allocation - Base'!$H$6+D1194*'Allocation - Base'!$H$7+E1194*'Allocation - Base'!$H$8+F1194*'Allocation - Base'!$H$9+G1194*'Allocation - Base'!$H$10+H1194*'Allocation - Base'!$H$11+I1194*'Allocation - Base'!$H$12</f>
        <v>3.9447204549461765</v>
      </c>
      <c r="K1194" s="172">
        <f t="shared" ca="1" si="55"/>
        <v>0</v>
      </c>
      <c r="L1194" s="172">
        <f t="shared" ca="1" si="56"/>
        <v>3.8447204549461764</v>
      </c>
      <c r="M1194" s="172">
        <f t="shared" ca="1" si="57"/>
        <v>3.8447204549461764</v>
      </c>
      <c r="N1194" s="172"/>
    </row>
    <row r="1195" spans="2:14" x14ac:dyDescent="0.25">
      <c r="B1195" s="164">
        <v>1163</v>
      </c>
      <c r="C1195" s="172">
        <f ca="1">'Data (DefiLlama)'!$H$7*100+_xlfn.NORM.S.INV(RAND())*'Data (DefiLlama)'!$K$7*$C$6</f>
        <v>4.2773545425053552</v>
      </c>
      <c r="D1195" s="172">
        <f ca="1">'Data (DefiLlama)'!$H$8*100+_xlfn.NORM.S.INV(RAND())*'Data (DefiLlama)'!$K$8*$C$6</f>
        <v>4.7697603126847348</v>
      </c>
      <c r="E1195" s="172">
        <f ca="1">'Data (DefiLlama)'!$H$9*100+_xlfn.NORM.S.INV(RAND())*'Data (DefiLlama)'!$K$9*$C$6</f>
        <v>4.5126583713605175</v>
      </c>
      <c r="F1195" s="172">
        <f ca="1">'Data (DefiLlama)'!$H$10*100+_xlfn.NORM.S.INV(RAND())*'Data (DefiLlama)'!$K$10*$C$6</f>
        <v>2.2337993761611168</v>
      </c>
      <c r="G1195" s="172">
        <f ca="1">'Data (DefiLlama)'!$H$11*100+_xlfn.NORM.S.INV(RAND())*'Data (DefiLlama)'!$K$11*$C$6</f>
        <v>0.34621595501138624</v>
      </c>
      <c r="H1195" s="172">
        <f ca="1">'Data (DefiLlama)'!$H$12*100+_xlfn.NORM.S.INV(RAND())*'Data (DefiLlama)'!$K$12*$C$6</f>
        <v>4.0392411054440291</v>
      </c>
      <c r="I1195" s="175">
        <f ca="1">'Data (DefiLlama)'!$H$13*100+_xlfn.NORM.S.INV(RAND())*'Data (DefiLlama)'!$K$13*$C$6</f>
        <v>5.6445586693353862</v>
      </c>
      <c r="J1195" s="172">
        <f ca="1">C1195*'Allocation - Base'!$H$6+D1195*'Allocation - Base'!$H$7+E1195*'Allocation - Base'!$H$8+F1195*'Allocation - Base'!$H$9+G1195*'Allocation - Base'!$H$10+H1195*'Allocation - Base'!$H$11+I1195*'Allocation - Base'!$H$12</f>
        <v>4.2270079973300927</v>
      </c>
      <c r="K1195" s="172">
        <f t="shared" ca="1" si="55"/>
        <v>0</v>
      </c>
      <c r="L1195" s="172">
        <f t="shared" ca="1" si="56"/>
        <v>4.127007997330093</v>
      </c>
      <c r="M1195" s="172">
        <f t="shared" ca="1" si="57"/>
        <v>4.127007997330093</v>
      </c>
      <c r="N1195" s="172"/>
    </row>
    <row r="1196" spans="2:14" x14ac:dyDescent="0.25">
      <c r="B1196" s="164">
        <v>1164</v>
      </c>
      <c r="C1196" s="172">
        <f ca="1">'Data (DefiLlama)'!$H$7*100+_xlfn.NORM.S.INV(RAND())*'Data (DefiLlama)'!$K$7*$C$6</f>
        <v>4.3307652606062232</v>
      </c>
      <c r="D1196" s="172">
        <f ca="1">'Data (DefiLlama)'!$H$8*100+_xlfn.NORM.S.INV(RAND())*'Data (DefiLlama)'!$K$8*$C$6</f>
        <v>5.009592543206157</v>
      </c>
      <c r="E1196" s="172">
        <f ca="1">'Data (DefiLlama)'!$H$9*100+_xlfn.NORM.S.INV(RAND())*'Data (DefiLlama)'!$K$9*$C$6</f>
        <v>3.0111480104378288</v>
      </c>
      <c r="F1196" s="172">
        <f ca="1">'Data (DefiLlama)'!$H$10*100+_xlfn.NORM.S.INV(RAND())*'Data (DefiLlama)'!$K$10*$C$6</f>
        <v>2.7273015761963575</v>
      </c>
      <c r="G1196" s="172">
        <f ca="1">'Data (DefiLlama)'!$H$11*100+_xlfn.NORM.S.INV(RAND())*'Data (DefiLlama)'!$K$11*$C$6</f>
        <v>-0.24163387767513936</v>
      </c>
      <c r="H1196" s="172">
        <f ca="1">'Data (DefiLlama)'!$H$12*100+_xlfn.NORM.S.INV(RAND())*'Data (DefiLlama)'!$K$12*$C$6</f>
        <v>4.3238362787321254</v>
      </c>
      <c r="I1196" s="175">
        <f ca="1">'Data (DefiLlama)'!$H$13*100+_xlfn.NORM.S.INV(RAND())*'Data (DefiLlama)'!$K$13*$C$6</f>
        <v>6.9177914444223454</v>
      </c>
      <c r="J1196" s="172">
        <f ca="1">C1196*'Allocation - Base'!$H$6+D1196*'Allocation - Base'!$H$7+E1196*'Allocation - Base'!$H$8+F1196*'Allocation - Base'!$H$9+G1196*'Allocation - Base'!$H$10+H1196*'Allocation - Base'!$H$11+I1196*'Allocation - Base'!$H$12</f>
        <v>3.9409084645189254</v>
      </c>
      <c r="K1196" s="172">
        <f t="shared" ca="1" si="55"/>
        <v>0</v>
      </c>
      <c r="L1196" s="172">
        <f t="shared" ca="1" si="56"/>
        <v>3.8409084645189253</v>
      </c>
      <c r="M1196" s="172">
        <f t="shared" ca="1" si="57"/>
        <v>3.8409084645189253</v>
      </c>
      <c r="N1196" s="172"/>
    </row>
    <row r="1197" spans="2:14" x14ac:dyDescent="0.25">
      <c r="B1197" s="164">
        <v>1165</v>
      </c>
      <c r="C1197" s="172">
        <f ca="1">'Data (DefiLlama)'!$H$7*100+_xlfn.NORM.S.INV(RAND())*'Data (DefiLlama)'!$K$7*$C$6</f>
        <v>3.9741163557237238</v>
      </c>
      <c r="D1197" s="172">
        <f ca="1">'Data (DefiLlama)'!$H$8*100+_xlfn.NORM.S.INV(RAND())*'Data (DefiLlama)'!$K$8*$C$6</f>
        <v>4.3397866238688065</v>
      </c>
      <c r="E1197" s="172">
        <f ca="1">'Data (DefiLlama)'!$H$9*100+_xlfn.NORM.S.INV(RAND())*'Data (DefiLlama)'!$K$9*$C$6</f>
        <v>3.6377952928601331</v>
      </c>
      <c r="F1197" s="172">
        <f ca="1">'Data (DefiLlama)'!$H$10*100+_xlfn.NORM.S.INV(RAND())*'Data (DefiLlama)'!$K$10*$C$6</f>
        <v>2.2202501110786228</v>
      </c>
      <c r="G1197" s="172">
        <f ca="1">'Data (DefiLlama)'!$H$11*100+_xlfn.NORM.S.INV(RAND())*'Data (DefiLlama)'!$K$11*$C$6</f>
        <v>-0.41947242693759157</v>
      </c>
      <c r="H1197" s="172">
        <f ca="1">'Data (DefiLlama)'!$H$12*100+_xlfn.NORM.S.INV(RAND())*'Data (DefiLlama)'!$K$12*$C$6</f>
        <v>5.0529091295599322</v>
      </c>
      <c r="I1197" s="175">
        <f ca="1">'Data (DefiLlama)'!$H$13*100+_xlfn.NORM.S.INV(RAND())*'Data (DefiLlama)'!$K$13*$C$6</f>
        <v>6.0655156040064773</v>
      </c>
      <c r="J1197" s="172">
        <f ca="1">C1197*'Allocation - Base'!$H$6+D1197*'Allocation - Base'!$H$7+E1197*'Allocation - Base'!$H$8+F1197*'Allocation - Base'!$H$9+G1197*'Allocation - Base'!$H$10+H1197*'Allocation - Base'!$H$11+I1197*'Allocation - Base'!$H$12</f>
        <v>3.9235931339864623</v>
      </c>
      <c r="K1197" s="172">
        <f t="shared" ca="1" si="55"/>
        <v>0</v>
      </c>
      <c r="L1197" s="172">
        <f t="shared" ca="1" si="56"/>
        <v>3.8235931339864622</v>
      </c>
      <c r="M1197" s="172">
        <f t="shared" ca="1" si="57"/>
        <v>3.8235931339864622</v>
      </c>
      <c r="N1197" s="172"/>
    </row>
    <row r="1198" spans="2:14" x14ac:dyDescent="0.25">
      <c r="B1198" s="164">
        <v>1166</v>
      </c>
      <c r="C1198" s="172">
        <f ca="1">'Data (DefiLlama)'!$H$7*100+_xlfn.NORM.S.INV(RAND())*'Data (DefiLlama)'!$K$7*$C$6</f>
        <v>4.1522876185299298</v>
      </c>
      <c r="D1198" s="172">
        <f ca="1">'Data (DefiLlama)'!$H$8*100+_xlfn.NORM.S.INV(RAND())*'Data (DefiLlama)'!$K$8*$C$6</f>
        <v>4.8754972025674039</v>
      </c>
      <c r="E1198" s="172">
        <f ca="1">'Data (DefiLlama)'!$H$9*100+_xlfn.NORM.S.INV(RAND())*'Data (DefiLlama)'!$K$9*$C$6</f>
        <v>5.201007097377838</v>
      </c>
      <c r="F1198" s="172">
        <f ca="1">'Data (DefiLlama)'!$H$10*100+_xlfn.NORM.S.INV(RAND())*'Data (DefiLlama)'!$K$10*$C$6</f>
        <v>3.0579073045376592</v>
      </c>
      <c r="G1198" s="172">
        <f ca="1">'Data (DefiLlama)'!$H$11*100+_xlfn.NORM.S.INV(RAND())*'Data (DefiLlama)'!$K$11*$C$6</f>
        <v>0.25505205952206489</v>
      </c>
      <c r="H1198" s="172">
        <f ca="1">'Data (DefiLlama)'!$H$12*100+_xlfn.NORM.S.INV(RAND())*'Data (DefiLlama)'!$K$12*$C$6</f>
        <v>4.4313969499032693</v>
      </c>
      <c r="I1198" s="175">
        <f ca="1">'Data (DefiLlama)'!$H$13*100+_xlfn.NORM.S.INV(RAND())*'Data (DefiLlama)'!$K$13*$C$6</f>
        <v>5.7814858251783052</v>
      </c>
      <c r="J1198" s="172">
        <f ca="1">C1198*'Allocation - Base'!$H$6+D1198*'Allocation - Base'!$H$7+E1198*'Allocation - Base'!$H$8+F1198*'Allocation - Base'!$H$9+G1198*'Allocation - Base'!$H$10+H1198*'Allocation - Base'!$H$11+I1198*'Allocation - Base'!$H$12</f>
        <v>4.4422745060068829</v>
      </c>
      <c r="K1198" s="172">
        <f t="shared" ca="1" si="55"/>
        <v>0</v>
      </c>
      <c r="L1198" s="172">
        <f t="shared" ca="1" si="56"/>
        <v>4.3422745060068833</v>
      </c>
      <c r="M1198" s="172">
        <f t="shared" ca="1" si="57"/>
        <v>4.3422745060068833</v>
      </c>
      <c r="N1198" s="172"/>
    </row>
    <row r="1199" spans="2:14" x14ac:dyDescent="0.25">
      <c r="B1199" s="164">
        <v>1167</v>
      </c>
      <c r="C1199" s="172">
        <f ca="1">'Data (DefiLlama)'!$H$7*100+_xlfn.NORM.S.INV(RAND())*'Data (DefiLlama)'!$K$7*$C$6</f>
        <v>4.1741689331310363</v>
      </c>
      <c r="D1199" s="172">
        <f ca="1">'Data (DefiLlama)'!$H$8*100+_xlfn.NORM.S.INV(RAND())*'Data (DefiLlama)'!$K$8*$C$6</f>
        <v>5.5088246058593633</v>
      </c>
      <c r="E1199" s="172">
        <f ca="1">'Data (DefiLlama)'!$H$9*100+_xlfn.NORM.S.INV(RAND())*'Data (DefiLlama)'!$K$9*$C$6</f>
        <v>4.6969052827532067</v>
      </c>
      <c r="F1199" s="172">
        <f ca="1">'Data (DefiLlama)'!$H$10*100+_xlfn.NORM.S.INV(RAND())*'Data (DefiLlama)'!$K$10*$C$6</f>
        <v>2.945001444205039</v>
      </c>
      <c r="G1199" s="172">
        <f ca="1">'Data (DefiLlama)'!$H$11*100+_xlfn.NORM.S.INV(RAND())*'Data (DefiLlama)'!$K$11*$C$6</f>
        <v>2.2000244382293439E-2</v>
      </c>
      <c r="H1199" s="172">
        <f ca="1">'Data (DefiLlama)'!$H$12*100+_xlfn.NORM.S.INV(RAND())*'Data (DefiLlama)'!$K$12*$C$6</f>
        <v>5.3890691290234436</v>
      </c>
      <c r="I1199" s="175">
        <f ca="1">'Data (DefiLlama)'!$H$13*100+_xlfn.NORM.S.INV(RAND())*'Data (DefiLlama)'!$K$13*$C$6</f>
        <v>5.0995006074285252</v>
      </c>
      <c r="J1199" s="172">
        <f ca="1">C1199*'Allocation - Base'!$H$6+D1199*'Allocation - Base'!$H$7+E1199*'Allocation - Base'!$H$8+F1199*'Allocation - Base'!$H$9+G1199*'Allocation - Base'!$H$10+H1199*'Allocation - Base'!$H$11+I1199*'Allocation - Base'!$H$12</f>
        <v>4.6131435336650846</v>
      </c>
      <c r="K1199" s="172">
        <f t="shared" ca="1" si="55"/>
        <v>0</v>
      </c>
      <c r="L1199" s="172">
        <f t="shared" ca="1" si="56"/>
        <v>4.5131435336650849</v>
      </c>
      <c r="M1199" s="172">
        <f t="shared" ca="1" si="57"/>
        <v>4.5131435336650849</v>
      </c>
      <c r="N1199" s="172"/>
    </row>
    <row r="1200" spans="2:14" x14ac:dyDescent="0.25">
      <c r="B1200" s="164">
        <v>1168</v>
      </c>
      <c r="C1200" s="172">
        <f ca="1">'Data (DefiLlama)'!$H$7*100+_xlfn.NORM.S.INV(RAND())*'Data (DefiLlama)'!$K$7*$C$6</f>
        <v>4.1876368852032035</v>
      </c>
      <c r="D1200" s="172">
        <f ca="1">'Data (DefiLlama)'!$H$8*100+_xlfn.NORM.S.INV(RAND())*'Data (DefiLlama)'!$K$8*$C$6</f>
        <v>3.388543795210178</v>
      </c>
      <c r="E1200" s="172">
        <f ca="1">'Data (DefiLlama)'!$H$9*100+_xlfn.NORM.S.INV(RAND())*'Data (DefiLlama)'!$K$9*$C$6</f>
        <v>4.1288115544451562</v>
      </c>
      <c r="F1200" s="172">
        <f ca="1">'Data (DefiLlama)'!$H$10*100+_xlfn.NORM.S.INV(RAND())*'Data (DefiLlama)'!$K$10*$C$6</f>
        <v>4.752813111592185</v>
      </c>
      <c r="G1200" s="172">
        <f ca="1">'Data (DefiLlama)'!$H$11*100+_xlfn.NORM.S.INV(RAND())*'Data (DefiLlama)'!$K$11*$C$6</f>
        <v>0.10837821493874043</v>
      </c>
      <c r="H1200" s="172">
        <f ca="1">'Data (DefiLlama)'!$H$12*100+_xlfn.NORM.S.INV(RAND())*'Data (DefiLlama)'!$K$12*$C$6</f>
        <v>4.0457772418273121</v>
      </c>
      <c r="I1200" s="175">
        <f ca="1">'Data (DefiLlama)'!$H$13*100+_xlfn.NORM.S.INV(RAND())*'Data (DefiLlama)'!$K$13*$C$6</f>
        <v>4.8623598648880728</v>
      </c>
      <c r="J1200" s="172">
        <f ca="1">C1200*'Allocation - Base'!$H$6+D1200*'Allocation - Base'!$H$7+E1200*'Allocation - Base'!$H$8+F1200*'Allocation - Base'!$H$9+G1200*'Allocation - Base'!$H$10+H1200*'Allocation - Base'!$H$11+I1200*'Allocation - Base'!$H$12</f>
        <v>3.7479153999958283</v>
      </c>
      <c r="K1200" s="172">
        <f t="shared" ca="1" si="55"/>
        <v>0</v>
      </c>
      <c r="L1200" s="172">
        <f t="shared" ca="1" si="56"/>
        <v>3.6479153999958283</v>
      </c>
      <c r="M1200" s="172">
        <f t="shared" ca="1" si="57"/>
        <v>3.6479153999958283</v>
      </c>
      <c r="N1200" s="172"/>
    </row>
    <row r="1201" spans="2:14" x14ac:dyDescent="0.25">
      <c r="B1201" s="164">
        <v>1169</v>
      </c>
      <c r="C1201" s="172">
        <f ca="1">'Data (DefiLlama)'!$H$7*100+_xlfn.NORM.S.INV(RAND())*'Data (DefiLlama)'!$K$7*$C$6</f>
        <v>3.8464874742841126</v>
      </c>
      <c r="D1201" s="172">
        <f ca="1">'Data (DefiLlama)'!$H$8*100+_xlfn.NORM.S.INV(RAND())*'Data (DefiLlama)'!$K$8*$C$6</f>
        <v>5.3735489393317852</v>
      </c>
      <c r="E1201" s="172">
        <f ca="1">'Data (DefiLlama)'!$H$9*100+_xlfn.NORM.S.INV(RAND())*'Data (DefiLlama)'!$K$9*$C$6</f>
        <v>4.6563876208593378</v>
      </c>
      <c r="F1201" s="172">
        <f ca="1">'Data (DefiLlama)'!$H$10*100+_xlfn.NORM.S.INV(RAND())*'Data (DefiLlama)'!$K$10*$C$6</f>
        <v>2.0668642353444637</v>
      </c>
      <c r="G1201" s="172">
        <f ca="1">'Data (DefiLlama)'!$H$11*100+_xlfn.NORM.S.INV(RAND())*'Data (DefiLlama)'!$K$11*$C$6</f>
        <v>0.10672096636607553</v>
      </c>
      <c r="H1201" s="172">
        <f ca="1">'Data (DefiLlama)'!$H$12*100+_xlfn.NORM.S.INV(RAND())*'Data (DefiLlama)'!$K$12*$C$6</f>
        <v>4.5688124857045986</v>
      </c>
      <c r="I1201" s="175">
        <f ca="1">'Data (DefiLlama)'!$H$13*100+_xlfn.NORM.S.INV(RAND())*'Data (DefiLlama)'!$K$13*$C$6</f>
        <v>4.7543137380754699</v>
      </c>
      <c r="J1201" s="172">
        <f ca="1">C1201*'Allocation - Base'!$H$6+D1201*'Allocation - Base'!$H$7+E1201*'Allocation - Base'!$H$8+F1201*'Allocation - Base'!$H$9+G1201*'Allocation - Base'!$H$10+H1201*'Allocation - Base'!$H$11+I1201*'Allocation - Base'!$H$12</f>
        <v>4.3520883035070081</v>
      </c>
      <c r="K1201" s="172">
        <f t="shared" ca="1" si="55"/>
        <v>0</v>
      </c>
      <c r="L1201" s="172">
        <f t="shared" ca="1" si="56"/>
        <v>4.2520883035070085</v>
      </c>
      <c r="M1201" s="172">
        <f t="shared" ca="1" si="57"/>
        <v>4.2520883035070085</v>
      </c>
      <c r="N1201" s="172"/>
    </row>
    <row r="1202" spans="2:14" x14ac:dyDescent="0.25">
      <c r="B1202" s="164">
        <v>1170</v>
      </c>
      <c r="C1202" s="172">
        <f ca="1">'Data (DefiLlama)'!$H$7*100+_xlfn.NORM.S.INV(RAND())*'Data (DefiLlama)'!$K$7*$C$6</f>
        <v>4.2202818722604478</v>
      </c>
      <c r="D1202" s="172">
        <f ca="1">'Data (DefiLlama)'!$H$8*100+_xlfn.NORM.S.INV(RAND())*'Data (DefiLlama)'!$K$8*$C$6</f>
        <v>4.2551376350601693</v>
      </c>
      <c r="E1202" s="172">
        <f ca="1">'Data (DefiLlama)'!$H$9*100+_xlfn.NORM.S.INV(RAND())*'Data (DefiLlama)'!$K$9*$C$6</f>
        <v>4.0941015394410059</v>
      </c>
      <c r="F1202" s="172">
        <f ca="1">'Data (DefiLlama)'!$H$10*100+_xlfn.NORM.S.INV(RAND())*'Data (DefiLlama)'!$K$10*$C$6</f>
        <v>3.4119116122715263</v>
      </c>
      <c r="G1202" s="172">
        <f ca="1">'Data (DefiLlama)'!$H$11*100+_xlfn.NORM.S.INV(RAND())*'Data (DefiLlama)'!$K$11*$C$6</f>
        <v>6.7735537501355164E-2</v>
      </c>
      <c r="H1202" s="172">
        <f ca="1">'Data (DefiLlama)'!$H$12*100+_xlfn.NORM.S.INV(RAND())*'Data (DefiLlama)'!$K$12*$C$6</f>
        <v>6.0164718423137442</v>
      </c>
      <c r="I1202" s="175">
        <f ca="1">'Data (DefiLlama)'!$H$13*100+_xlfn.NORM.S.INV(RAND())*'Data (DefiLlama)'!$K$13*$C$6</f>
        <v>5.5594816417035666</v>
      </c>
      <c r="J1202" s="172">
        <f ca="1">C1202*'Allocation - Base'!$H$6+D1202*'Allocation - Base'!$H$7+E1202*'Allocation - Base'!$H$8+F1202*'Allocation - Base'!$H$9+G1202*'Allocation - Base'!$H$10+H1202*'Allocation - Base'!$H$11+I1202*'Allocation - Base'!$H$12</f>
        <v>4.2592519085255578</v>
      </c>
      <c r="K1202" s="172">
        <f t="shared" ca="1" si="55"/>
        <v>0</v>
      </c>
      <c r="L1202" s="172">
        <f t="shared" ca="1" si="56"/>
        <v>4.1592519085255582</v>
      </c>
      <c r="M1202" s="172">
        <f t="shared" ca="1" si="57"/>
        <v>4.1592519085255582</v>
      </c>
      <c r="N1202" s="172"/>
    </row>
    <row r="1203" spans="2:14" x14ac:dyDescent="0.25">
      <c r="B1203" s="164">
        <v>1171</v>
      </c>
      <c r="C1203" s="172">
        <f ca="1">'Data (DefiLlama)'!$H$7*100+_xlfn.NORM.S.INV(RAND())*'Data (DefiLlama)'!$K$7*$C$6</f>
        <v>4.4219995721409351</v>
      </c>
      <c r="D1203" s="172">
        <f ca="1">'Data (DefiLlama)'!$H$8*100+_xlfn.NORM.S.INV(RAND())*'Data (DefiLlama)'!$K$8*$C$6</f>
        <v>3.4955928791833721</v>
      </c>
      <c r="E1203" s="172">
        <f ca="1">'Data (DefiLlama)'!$H$9*100+_xlfn.NORM.S.INV(RAND())*'Data (DefiLlama)'!$K$9*$C$6</f>
        <v>3.5229910298897336</v>
      </c>
      <c r="F1203" s="172">
        <f ca="1">'Data (DefiLlama)'!$H$10*100+_xlfn.NORM.S.INV(RAND())*'Data (DefiLlama)'!$K$10*$C$6</f>
        <v>4.4368328835959518</v>
      </c>
      <c r="G1203" s="172">
        <f ca="1">'Data (DefiLlama)'!$H$11*100+_xlfn.NORM.S.INV(RAND())*'Data (DefiLlama)'!$K$11*$C$6</f>
        <v>1.012302278132261E-2</v>
      </c>
      <c r="H1203" s="172">
        <f ca="1">'Data (DefiLlama)'!$H$12*100+_xlfn.NORM.S.INV(RAND())*'Data (DefiLlama)'!$K$12*$C$6</f>
        <v>4.3790586282784982</v>
      </c>
      <c r="I1203" s="175">
        <f ca="1">'Data (DefiLlama)'!$H$13*100+_xlfn.NORM.S.INV(RAND())*'Data (DefiLlama)'!$K$13*$C$6</f>
        <v>6.2425454836178513</v>
      </c>
      <c r="J1203" s="172">
        <f ca="1">C1203*'Allocation - Base'!$H$6+D1203*'Allocation - Base'!$H$7+E1203*'Allocation - Base'!$H$8+F1203*'Allocation - Base'!$H$9+G1203*'Allocation - Base'!$H$10+H1203*'Allocation - Base'!$H$11+I1203*'Allocation - Base'!$H$12</f>
        <v>3.738610794291398</v>
      </c>
      <c r="K1203" s="172">
        <f t="shared" ca="1" si="55"/>
        <v>0</v>
      </c>
      <c r="L1203" s="172">
        <f t="shared" ca="1" si="56"/>
        <v>3.6386107942913979</v>
      </c>
      <c r="M1203" s="172">
        <f t="shared" ca="1" si="57"/>
        <v>3.6386107942913979</v>
      </c>
      <c r="N1203" s="172"/>
    </row>
    <row r="1204" spans="2:14" x14ac:dyDescent="0.25">
      <c r="B1204" s="164">
        <v>1172</v>
      </c>
      <c r="C1204" s="172">
        <f ca="1">'Data (DefiLlama)'!$H$7*100+_xlfn.NORM.S.INV(RAND())*'Data (DefiLlama)'!$K$7*$C$6</f>
        <v>4.2171899618616502</v>
      </c>
      <c r="D1204" s="172">
        <f ca="1">'Data (DefiLlama)'!$H$8*100+_xlfn.NORM.S.INV(RAND())*'Data (DefiLlama)'!$K$8*$C$6</f>
        <v>4.582536465930672</v>
      </c>
      <c r="E1204" s="172">
        <f ca="1">'Data (DefiLlama)'!$H$9*100+_xlfn.NORM.S.INV(RAND())*'Data (DefiLlama)'!$K$9*$C$6</f>
        <v>4.6380210412712373</v>
      </c>
      <c r="F1204" s="172">
        <f ca="1">'Data (DefiLlama)'!$H$10*100+_xlfn.NORM.S.INV(RAND())*'Data (DefiLlama)'!$K$10*$C$6</f>
        <v>3.256839667144007</v>
      </c>
      <c r="G1204" s="172">
        <f ca="1">'Data (DefiLlama)'!$H$11*100+_xlfn.NORM.S.INV(RAND())*'Data (DefiLlama)'!$K$11*$C$6</f>
        <v>-0.13929285551172885</v>
      </c>
      <c r="H1204" s="172">
        <f ca="1">'Data (DefiLlama)'!$H$12*100+_xlfn.NORM.S.INV(RAND())*'Data (DefiLlama)'!$K$12*$C$6</f>
        <v>4.9463231308078672</v>
      </c>
      <c r="I1204" s="175">
        <f ca="1">'Data (DefiLlama)'!$H$13*100+_xlfn.NORM.S.INV(RAND())*'Data (DefiLlama)'!$K$13*$C$6</f>
        <v>6.6683484964031479</v>
      </c>
      <c r="J1204" s="172">
        <f ca="1">C1204*'Allocation - Base'!$H$6+D1204*'Allocation - Base'!$H$7+E1204*'Allocation - Base'!$H$8+F1204*'Allocation - Base'!$H$9+G1204*'Allocation - Base'!$H$10+H1204*'Allocation - Base'!$H$11+I1204*'Allocation - Base'!$H$12</f>
        <v>4.3052801922045658</v>
      </c>
      <c r="K1204" s="172">
        <f t="shared" ca="1" si="55"/>
        <v>0</v>
      </c>
      <c r="L1204" s="172">
        <f t="shared" ca="1" si="56"/>
        <v>4.2052801922045662</v>
      </c>
      <c r="M1204" s="172">
        <f t="shared" ca="1" si="57"/>
        <v>4.2052801922045662</v>
      </c>
      <c r="N1204" s="172"/>
    </row>
    <row r="1205" spans="2:14" x14ac:dyDescent="0.25">
      <c r="B1205" s="164">
        <v>1173</v>
      </c>
      <c r="C1205" s="172">
        <f ca="1">'Data (DefiLlama)'!$H$7*100+_xlfn.NORM.S.INV(RAND())*'Data (DefiLlama)'!$K$7*$C$6</f>
        <v>3.9230398896263723</v>
      </c>
      <c r="D1205" s="172">
        <f ca="1">'Data (DefiLlama)'!$H$8*100+_xlfn.NORM.S.INV(RAND())*'Data (DefiLlama)'!$K$8*$C$6</f>
        <v>3.5720786292720756</v>
      </c>
      <c r="E1205" s="172">
        <f ca="1">'Data (DefiLlama)'!$H$9*100+_xlfn.NORM.S.INV(RAND())*'Data (DefiLlama)'!$K$9*$C$6</f>
        <v>3.8862466471470261</v>
      </c>
      <c r="F1205" s="172">
        <f ca="1">'Data (DefiLlama)'!$H$10*100+_xlfn.NORM.S.INV(RAND())*'Data (DefiLlama)'!$K$10*$C$6</f>
        <v>2.7511586739740972</v>
      </c>
      <c r="G1205" s="172">
        <f ca="1">'Data (DefiLlama)'!$H$11*100+_xlfn.NORM.S.INV(RAND())*'Data (DefiLlama)'!$K$11*$C$6</f>
        <v>0.32227314263421469</v>
      </c>
      <c r="H1205" s="172">
        <f ca="1">'Data (DefiLlama)'!$H$12*100+_xlfn.NORM.S.INV(RAND())*'Data (DefiLlama)'!$K$12*$C$6</f>
        <v>5.0809621634471949</v>
      </c>
      <c r="I1205" s="175">
        <f ca="1">'Data (DefiLlama)'!$H$13*100+_xlfn.NORM.S.INV(RAND())*'Data (DefiLlama)'!$K$13*$C$6</f>
        <v>7.2325753045040351</v>
      </c>
      <c r="J1205" s="172">
        <f ca="1">C1205*'Allocation - Base'!$H$6+D1205*'Allocation - Base'!$H$7+E1205*'Allocation - Base'!$H$8+F1205*'Allocation - Base'!$H$9+G1205*'Allocation - Base'!$H$10+H1205*'Allocation - Base'!$H$11+I1205*'Allocation - Base'!$H$12</f>
        <v>3.8197512676414767</v>
      </c>
      <c r="K1205" s="172">
        <f t="shared" ca="1" si="55"/>
        <v>0</v>
      </c>
      <c r="L1205" s="172">
        <f t="shared" ca="1" si="56"/>
        <v>3.7197512676414766</v>
      </c>
      <c r="M1205" s="172">
        <f t="shared" ca="1" si="57"/>
        <v>3.7197512676414766</v>
      </c>
      <c r="N1205" s="172"/>
    </row>
    <row r="1206" spans="2:14" x14ac:dyDescent="0.25">
      <c r="B1206" s="164">
        <v>1174</v>
      </c>
      <c r="C1206" s="172">
        <f ca="1">'Data (DefiLlama)'!$H$7*100+_xlfn.NORM.S.INV(RAND())*'Data (DefiLlama)'!$K$7*$C$6</f>
        <v>4.2021045858329398</v>
      </c>
      <c r="D1206" s="172">
        <f ca="1">'Data (DefiLlama)'!$H$8*100+_xlfn.NORM.S.INV(RAND())*'Data (DefiLlama)'!$K$8*$C$6</f>
        <v>4.4890324319632517</v>
      </c>
      <c r="E1206" s="172">
        <f ca="1">'Data (DefiLlama)'!$H$9*100+_xlfn.NORM.S.INV(RAND())*'Data (DefiLlama)'!$K$9*$C$6</f>
        <v>4.4202436023739393</v>
      </c>
      <c r="F1206" s="172">
        <f ca="1">'Data (DefiLlama)'!$H$10*100+_xlfn.NORM.S.INV(RAND())*'Data (DefiLlama)'!$K$10*$C$6</f>
        <v>3.9440874292428441</v>
      </c>
      <c r="G1206" s="172">
        <f ca="1">'Data (DefiLlama)'!$H$11*100+_xlfn.NORM.S.INV(RAND())*'Data (DefiLlama)'!$K$11*$C$6</f>
        <v>-4.3292207644835996E-2</v>
      </c>
      <c r="H1206" s="172">
        <f ca="1">'Data (DefiLlama)'!$H$12*100+_xlfn.NORM.S.INV(RAND())*'Data (DefiLlama)'!$K$12*$C$6</f>
        <v>4.543188406994684</v>
      </c>
      <c r="I1206" s="175">
        <f ca="1">'Data (DefiLlama)'!$H$13*100+_xlfn.NORM.S.INV(RAND())*'Data (DefiLlama)'!$K$13*$C$6</f>
        <v>6.3132103722150079</v>
      </c>
      <c r="J1206" s="172">
        <f ca="1">C1206*'Allocation - Base'!$H$6+D1206*'Allocation - Base'!$H$7+E1206*'Allocation - Base'!$H$8+F1206*'Allocation - Base'!$H$9+G1206*'Allocation - Base'!$H$10+H1206*'Allocation - Base'!$H$11+I1206*'Allocation - Base'!$H$12</f>
        <v>4.167264035001141</v>
      </c>
      <c r="K1206" s="172">
        <f t="shared" ca="1" si="55"/>
        <v>0</v>
      </c>
      <c r="L1206" s="172">
        <f t="shared" ca="1" si="56"/>
        <v>4.0672640350011413</v>
      </c>
      <c r="M1206" s="172">
        <f t="shared" ca="1" si="57"/>
        <v>4.0672640350011413</v>
      </c>
      <c r="N1206" s="172"/>
    </row>
    <row r="1207" spans="2:14" x14ac:dyDescent="0.25">
      <c r="B1207" s="164">
        <v>1175</v>
      </c>
      <c r="C1207" s="172">
        <f ca="1">'Data (DefiLlama)'!$H$7*100+_xlfn.NORM.S.INV(RAND())*'Data (DefiLlama)'!$K$7*$C$6</f>
        <v>4.3255904376250554</v>
      </c>
      <c r="D1207" s="172">
        <f ca="1">'Data (DefiLlama)'!$H$8*100+_xlfn.NORM.S.INV(RAND())*'Data (DefiLlama)'!$K$8*$C$6</f>
        <v>4.8748455303461631</v>
      </c>
      <c r="E1207" s="172">
        <f ca="1">'Data (DefiLlama)'!$H$9*100+_xlfn.NORM.S.INV(RAND())*'Data (DefiLlama)'!$K$9*$C$6</f>
        <v>4.308745562153482</v>
      </c>
      <c r="F1207" s="172">
        <f ca="1">'Data (DefiLlama)'!$H$10*100+_xlfn.NORM.S.INV(RAND())*'Data (DefiLlama)'!$K$10*$C$6</f>
        <v>3.4540366029909975</v>
      </c>
      <c r="G1207" s="172">
        <f ca="1">'Data (DefiLlama)'!$H$11*100+_xlfn.NORM.S.INV(RAND())*'Data (DefiLlama)'!$K$11*$C$6</f>
        <v>-0.14424792878302337</v>
      </c>
      <c r="H1207" s="172">
        <f ca="1">'Data (DefiLlama)'!$H$12*100+_xlfn.NORM.S.INV(RAND())*'Data (DefiLlama)'!$K$12*$C$6</f>
        <v>4.8045828560249229</v>
      </c>
      <c r="I1207" s="175">
        <f ca="1">'Data (DefiLlama)'!$H$13*100+_xlfn.NORM.S.INV(RAND())*'Data (DefiLlama)'!$K$13*$C$6</f>
        <v>5.0476199132557245</v>
      </c>
      <c r="J1207" s="172">
        <f ca="1">C1207*'Allocation - Base'!$H$6+D1207*'Allocation - Base'!$H$7+E1207*'Allocation - Base'!$H$8+F1207*'Allocation - Base'!$H$9+G1207*'Allocation - Base'!$H$10+H1207*'Allocation - Base'!$H$11+I1207*'Allocation - Base'!$H$12</f>
        <v>4.3070499363770152</v>
      </c>
      <c r="K1207" s="172">
        <f t="shared" ca="1" si="55"/>
        <v>0</v>
      </c>
      <c r="L1207" s="172">
        <f t="shared" ca="1" si="56"/>
        <v>4.2070499363770155</v>
      </c>
      <c r="M1207" s="172">
        <f t="shared" ca="1" si="57"/>
        <v>4.2070499363770155</v>
      </c>
      <c r="N1207" s="172"/>
    </row>
    <row r="1208" spans="2:14" x14ac:dyDescent="0.25">
      <c r="B1208" s="164">
        <v>1176</v>
      </c>
      <c r="C1208" s="172">
        <f ca="1">'Data (DefiLlama)'!$H$7*100+_xlfn.NORM.S.INV(RAND())*'Data (DefiLlama)'!$K$7*$C$6</f>
        <v>4.1287307833644231</v>
      </c>
      <c r="D1208" s="172">
        <f ca="1">'Data (DefiLlama)'!$H$8*100+_xlfn.NORM.S.INV(RAND())*'Data (DefiLlama)'!$K$8*$C$6</f>
        <v>5.2656371177116252</v>
      </c>
      <c r="E1208" s="172">
        <f ca="1">'Data (DefiLlama)'!$H$9*100+_xlfn.NORM.S.INV(RAND())*'Data (DefiLlama)'!$K$9*$C$6</f>
        <v>5.0198633588901291</v>
      </c>
      <c r="F1208" s="172">
        <f ca="1">'Data (DefiLlama)'!$H$10*100+_xlfn.NORM.S.INV(RAND())*'Data (DefiLlama)'!$K$10*$C$6</f>
        <v>1.7149206640384975</v>
      </c>
      <c r="G1208" s="172">
        <f ca="1">'Data (DefiLlama)'!$H$11*100+_xlfn.NORM.S.INV(RAND())*'Data (DefiLlama)'!$K$11*$C$6</f>
        <v>-0.14819115624642215</v>
      </c>
      <c r="H1208" s="172">
        <f ca="1">'Data (DefiLlama)'!$H$12*100+_xlfn.NORM.S.INV(RAND())*'Data (DefiLlama)'!$K$12*$C$6</f>
        <v>4.0182783919077272</v>
      </c>
      <c r="I1208" s="175">
        <f ca="1">'Data (DefiLlama)'!$H$13*100+_xlfn.NORM.S.INV(RAND())*'Data (DefiLlama)'!$K$13*$C$6</f>
        <v>4.4439473084400474</v>
      </c>
      <c r="J1208" s="172">
        <f ca="1">C1208*'Allocation - Base'!$H$6+D1208*'Allocation - Base'!$H$7+E1208*'Allocation - Base'!$H$8+F1208*'Allocation - Base'!$H$9+G1208*'Allocation - Base'!$H$10+H1208*'Allocation - Base'!$H$11+I1208*'Allocation - Base'!$H$12</f>
        <v>4.4053265551336036</v>
      </c>
      <c r="K1208" s="172">
        <f t="shared" ca="1" si="55"/>
        <v>0</v>
      </c>
      <c r="L1208" s="172">
        <f t="shared" ca="1" si="56"/>
        <v>4.305326555133604</v>
      </c>
      <c r="M1208" s="172">
        <f t="shared" ca="1" si="57"/>
        <v>4.305326555133604</v>
      </c>
      <c r="N1208" s="172"/>
    </row>
    <row r="1209" spans="2:14" x14ac:dyDescent="0.25">
      <c r="B1209" s="164">
        <v>1177</v>
      </c>
      <c r="C1209" s="172">
        <f ca="1">'Data (DefiLlama)'!$H$7*100+_xlfn.NORM.S.INV(RAND())*'Data (DefiLlama)'!$K$7*$C$6</f>
        <v>4.3159240528282252</v>
      </c>
      <c r="D1209" s="172">
        <f ca="1">'Data (DefiLlama)'!$H$8*100+_xlfn.NORM.S.INV(RAND())*'Data (DefiLlama)'!$K$8*$C$6</f>
        <v>4.3394056340731613</v>
      </c>
      <c r="E1209" s="172">
        <f ca="1">'Data (DefiLlama)'!$H$9*100+_xlfn.NORM.S.INV(RAND())*'Data (DefiLlama)'!$K$9*$C$6</f>
        <v>2.9592670336333362</v>
      </c>
      <c r="F1209" s="172">
        <f ca="1">'Data (DefiLlama)'!$H$10*100+_xlfn.NORM.S.INV(RAND())*'Data (DefiLlama)'!$K$10*$C$6</f>
        <v>3.2736812405532132</v>
      </c>
      <c r="G1209" s="172">
        <f ca="1">'Data (DefiLlama)'!$H$11*100+_xlfn.NORM.S.INV(RAND())*'Data (DefiLlama)'!$K$11*$C$6</f>
        <v>-2.5702668243008562E-3</v>
      </c>
      <c r="H1209" s="172">
        <f ca="1">'Data (DefiLlama)'!$H$12*100+_xlfn.NORM.S.INV(RAND())*'Data (DefiLlama)'!$K$12*$C$6</f>
        <v>5.4184642761745856</v>
      </c>
      <c r="I1209" s="175">
        <f ca="1">'Data (DefiLlama)'!$H$13*100+_xlfn.NORM.S.INV(RAND())*'Data (DefiLlama)'!$K$13*$C$6</f>
        <v>5.2526899204348894</v>
      </c>
      <c r="J1209" s="172">
        <f ca="1">C1209*'Allocation - Base'!$H$6+D1209*'Allocation - Base'!$H$7+E1209*'Allocation - Base'!$H$8+F1209*'Allocation - Base'!$H$9+G1209*'Allocation - Base'!$H$10+H1209*'Allocation - Base'!$H$11+I1209*'Allocation - Base'!$H$12</f>
        <v>3.9320865108600644</v>
      </c>
      <c r="K1209" s="172">
        <f t="shared" ca="1" si="55"/>
        <v>0.87057652926592444</v>
      </c>
      <c r="L1209" s="172">
        <f t="shared" ca="1" si="56"/>
        <v>2.9615099815941397</v>
      </c>
      <c r="M1209" s="172">
        <f t="shared" ca="1" si="57"/>
        <v>3.8320865108600644</v>
      </c>
      <c r="N1209" s="172"/>
    </row>
    <row r="1210" spans="2:14" x14ac:dyDescent="0.25">
      <c r="B1210" s="164">
        <v>1178</v>
      </c>
      <c r="C1210" s="172">
        <f ca="1">'Data (DefiLlama)'!$H$7*100+_xlfn.NORM.S.INV(RAND())*'Data (DefiLlama)'!$K$7*$C$6</f>
        <v>3.8917685361666692</v>
      </c>
      <c r="D1210" s="172">
        <f ca="1">'Data (DefiLlama)'!$H$8*100+_xlfn.NORM.S.INV(RAND())*'Data (DefiLlama)'!$K$8*$C$6</f>
        <v>4.7458928356208734</v>
      </c>
      <c r="E1210" s="172">
        <f ca="1">'Data (DefiLlama)'!$H$9*100+_xlfn.NORM.S.INV(RAND())*'Data (DefiLlama)'!$K$9*$C$6</f>
        <v>5.0630561795277247</v>
      </c>
      <c r="F1210" s="172">
        <f ca="1">'Data (DefiLlama)'!$H$10*100+_xlfn.NORM.S.INV(RAND())*'Data (DefiLlama)'!$K$10*$C$6</f>
        <v>2.9317396022750897</v>
      </c>
      <c r="G1210" s="172">
        <f ca="1">'Data (DefiLlama)'!$H$11*100+_xlfn.NORM.S.INV(RAND())*'Data (DefiLlama)'!$K$11*$C$6</f>
        <v>2.4847290720105622E-2</v>
      </c>
      <c r="H1210" s="172">
        <f ca="1">'Data (DefiLlama)'!$H$12*100+_xlfn.NORM.S.INV(RAND())*'Data (DefiLlama)'!$K$12*$C$6</f>
        <v>5.4345300964189152</v>
      </c>
      <c r="I1210" s="175">
        <f ca="1">'Data (DefiLlama)'!$H$13*100+_xlfn.NORM.S.INV(RAND())*'Data (DefiLlama)'!$K$13*$C$6</f>
        <v>6.7387827989892868</v>
      </c>
      <c r="J1210" s="172">
        <f ca="1">C1210*'Allocation - Base'!$H$6+D1210*'Allocation - Base'!$H$7+E1210*'Allocation - Base'!$H$8+F1210*'Allocation - Base'!$H$9+G1210*'Allocation - Base'!$H$10+H1210*'Allocation - Base'!$H$11+I1210*'Allocation - Base'!$H$12</f>
        <v>4.4361896936359928</v>
      </c>
      <c r="K1210" s="172">
        <f t="shared" ca="1" si="55"/>
        <v>0</v>
      </c>
      <c r="L1210" s="172">
        <f t="shared" ca="1" si="56"/>
        <v>4.3361896936359932</v>
      </c>
      <c r="M1210" s="172">
        <f t="shared" ca="1" si="57"/>
        <v>4.3361896936359932</v>
      </c>
      <c r="N1210" s="172"/>
    </row>
    <row r="1211" spans="2:14" x14ac:dyDescent="0.25">
      <c r="B1211" s="164">
        <v>1179</v>
      </c>
      <c r="C1211" s="172">
        <f ca="1">'Data (DefiLlama)'!$H$7*100+_xlfn.NORM.S.INV(RAND())*'Data (DefiLlama)'!$K$7*$C$6</f>
        <v>4.1203297486397323</v>
      </c>
      <c r="D1211" s="172">
        <f ca="1">'Data (DefiLlama)'!$H$8*100+_xlfn.NORM.S.INV(RAND())*'Data (DefiLlama)'!$K$8*$C$6</f>
        <v>4.4664846327218388</v>
      </c>
      <c r="E1211" s="172">
        <f ca="1">'Data (DefiLlama)'!$H$9*100+_xlfn.NORM.S.INV(RAND())*'Data (DefiLlama)'!$K$9*$C$6</f>
        <v>4.4943689822346178</v>
      </c>
      <c r="F1211" s="172">
        <f ca="1">'Data (DefiLlama)'!$H$10*100+_xlfn.NORM.S.INV(RAND())*'Data (DefiLlama)'!$K$10*$C$6</f>
        <v>3.2372211531803896</v>
      </c>
      <c r="G1211" s="172">
        <f ca="1">'Data (DefiLlama)'!$H$11*100+_xlfn.NORM.S.INV(RAND())*'Data (DefiLlama)'!$K$11*$C$6</f>
        <v>-5.7651638544369471E-2</v>
      </c>
      <c r="H1211" s="172">
        <f ca="1">'Data (DefiLlama)'!$H$12*100+_xlfn.NORM.S.INV(RAND())*'Data (DefiLlama)'!$K$12*$C$6</f>
        <v>5.1144441677683838</v>
      </c>
      <c r="I1211" s="175">
        <f ca="1">'Data (DefiLlama)'!$H$13*100+_xlfn.NORM.S.INV(RAND())*'Data (DefiLlama)'!$K$13*$C$6</f>
        <v>4.8497069636119949</v>
      </c>
      <c r="J1211" s="172">
        <f ca="1">C1211*'Allocation - Base'!$H$6+D1211*'Allocation - Base'!$H$7+E1211*'Allocation - Base'!$H$8+F1211*'Allocation - Base'!$H$9+G1211*'Allocation - Base'!$H$10+H1211*'Allocation - Base'!$H$11+I1211*'Allocation - Base'!$H$12</f>
        <v>4.2405963715690724</v>
      </c>
      <c r="K1211" s="172">
        <f t="shared" ca="1" si="55"/>
        <v>0</v>
      </c>
      <c r="L1211" s="172">
        <f t="shared" ca="1" si="56"/>
        <v>4.1405963715690728</v>
      </c>
      <c r="M1211" s="172">
        <f t="shared" ca="1" si="57"/>
        <v>4.1405963715690728</v>
      </c>
      <c r="N1211" s="172"/>
    </row>
    <row r="1212" spans="2:14" x14ac:dyDescent="0.25">
      <c r="B1212" s="164">
        <v>1180</v>
      </c>
      <c r="C1212" s="172">
        <f ca="1">'Data (DefiLlama)'!$H$7*100+_xlfn.NORM.S.INV(RAND())*'Data (DefiLlama)'!$K$7*$C$6</f>
        <v>4.1883615211655414</v>
      </c>
      <c r="D1212" s="172">
        <f ca="1">'Data (DefiLlama)'!$H$8*100+_xlfn.NORM.S.INV(RAND())*'Data (DefiLlama)'!$K$8*$C$6</f>
        <v>5.7291235365651918</v>
      </c>
      <c r="E1212" s="172">
        <f ca="1">'Data (DefiLlama)'!$H$9*100+_xlfn.NORM.S.INV(RAND())*'Data (DefiLlama)'!$K$9*$C$6</f>
        <v>4.515990805909663</v>
      </c>
      <c r="F1212" s="172">
        <f ca="1">'Data (DefiLlama)'!$H$10*100+_xlfn.NORM.S.INV(RAND())*'Data (DefiLlama)'!$K$10*$C$6</f>
        <v>3.3411127435531545</v>
      </c>
      <c r="G1212" s="172">
        <f ca="1">'Data (DefiLlama)'!$H$11*100+_xlfn.NORM.S.INV(RAND())*'Data (DefiLlama)'!$K$11*$C$6</f>
        <v>0.26333346439545574</v>
      </c>
      <c r="H1212" s="172">
        <f ca="1">'Data (DefiLlama)'!$H$12*100+_xlfn.NORM.S.INV(RAND())*'Data (DefiLlama)'!$K$12*$C$6</f>
        <v>5.38142439376354</v>
      </c>
      <c r="I1212" s="175">
        <f ca="1">'Data (DefiLlama)'!$H$13*100+_xlfn.NORM.S.INV(RAND())*'Data (DefiLlama)'!$K$13*$C$6</f>
        <v>6.4038976328207511</v>
      </c>
      <c r="J1212" s="172">
        <f ca="1">C1212*'Allocation - Base'!$H$6+D1212*'Allocation - Base'!$H$7+E1212*'Allocation - Base'!$H$8+F1212*'Allocation - Base'!$H$9+G1212*'Allocation - Base'!$H$10+H1212*'Allocation - Base'!$H$11+I1212*'Allocation - Base'!$H$12</f>
        <v>4.6381673742526806</v>
      </c>
      <c r="K1212" s="172">
        <f t="shared" ca="1" si="55"/>
        <v>0</v>
      </c>
      <c r="L1212" s="172">
        <f t="shared" ca="1" si="56"/>
        <v>4.5381673742526809</v>
      </c>
      <c r="M1212" s="172">
        <f t="shared" ca="1" si="57"/>
        <v>4.5381673742526809</v>
      </c>
      <c r="N1212" s="172"/>
    </row>
    <row r="1213" spans="2:14" x14ac:dyDescent="0.25">
      <c r="B1213" s="164">
        <v>1181</v>
      </c>
      <c r="C1213" s="172">
        <f ca="1">'Data (DefiLlama)'!$H$7*100+_xlfn.NORM.S.INV(RAND())*'Data (DefiLlama)'!$K$7*$C$6</f>
        <v>4.2931047684994192</v>
      </c>
      <c r="D1213" s="172">
        <f ca="1">'Data (DefiLlama)'!$H$8*100+_xlfn.NORM.S.INV(RAND())*'Data (DefiLlama)'!$K$8*$C$6</f>
        <v>5.5632078460887762</v>
      </c>
      <c r="E1213" s="172">
        <f ca="1">'Data (DefiLlama)'!$H$9*100+_xlfn.NORM.S.INV(RAND())*'Data (DefiLlama)'!$K$9*$C$6</f>
        <v>4.3349207438003914</v>
      </c>
      <c r="F1213" s="172">
        <f ca="1">'Data (DefiLlama)'!$H$10*100+_xlfn.NORM.S.INV(RAND())*'Data (DefiLlama)'!$K$10*$C$6</f>
        <v>3.4636597437409309</v>
      </c>
      <c r="G1213" s="172">
        <f ca="1">'Data (DefiLlama)'!$H$11*100+_xlfn.NORM.S.INV(RAND())*'Data (DefiLlama)'!$K$11*$C$6</f>
        <v>-0.11826827888339898</v>
      </c>
      <c r="H1213" s="172">
        <f ca="1">'Data (DefiLlama)'!$H$12*100+_xlfn.NORM.S.INV(RAND())*'Data (DefiLlama)'!$K$12*$C$6</f>
        <v>5.3033573610272553</v>
      </c>
      <c r="I1213" s="175">
        <f ca="1">'Data (DefiLlama)'!$H$13*100+_xlfn.NORM.S.INV(RAND())*'Data (DefiLlama)'!$K$13*$C$6</f>
        <v>5.7179868157864888</v>
      </c>
      <c r="J1213" s="172">
        <f ca="1">C1213*'Allocation - Base'!$H$6+D1213*'Allocation - Base'!$H$7+E1213*'Allocation - Base'!$H$8+F1213*'Allocation - Base'!$H$9+G1213*'Allocation - Base'!$H$10+H1213*'Allocation - Base'!$H$11+I1213*'Allocation - Base'!$H$12</f>
        <v>4.5520537682320361</v>
      </c>
      <c r="K1213" s="172">
        <f t="shared" ca="1" si="55"/>
        <v>0</v>
      </c>
      <c r="L1213" s="172">
        <f t="shared" ca="1" si="56"/>
        <v>4.4520537682320365</v>
      </c>
      <c r="M1213" s="172">
        <f t="shared" ca="1" si="57"/>
        <v>4.4520537682320365</v>
      </c>
      <c r="N1213" s="172"/>
    </row>
    <row r="1214" spans="2:14" x14ac:dyDescent="0.25">
      <c r="B1214" s="164">
        <v>1182</v>
      </c>
      <c r="C1214" s="172">
        <f ca="1">'Data (DefiLlama)'!$H$7*100+_xlfn.NORM.S.INV(RAND())*'Data (DefiLlama)'!$K$7*$C$6</f>
        <v>4.1971657837902567</v>
      </c>
      <c r="D1214" s="172">
        <f ca="1">'Data (DefiLlama)'!$H$8*100+_xlfn.NORM.S.INV(RAND())*'Data (DefiLlama)'!$K$8*$C$6</f>
        <v>4.294983762431908</v>
      </c>
      <c r="E1214" s="172">
        <f ca="1">'Data (DefiLlama)'!$H$9*100+_xlfn.NORM.S.INV(RAND())*'Data (DefiLlama)'!$K$9*$C$6</f>
        <v>4.4003565199873718</v>
      </c>
      <c r="F1214" s="172">
        <f ca="1">'Data (DefiLlama)'!$H$10*100+_xlfn.NORM.S.INV(RAND())*'Data (DefiLlama)'!$K$10*$C$6</f>
        <v>2.2199578948853516</v>
      </c>
      <c r="G1214" s="172">
        <f ca="1">'Data (DefiLlama)'!$H$11*100+_xlfn.NORM.S.INV(RAND())*'Data (DefiLlama)'!$K$11*$C$6</f>
        <v>-0.14983295586974421</v>
      </c>
      <c r="H1214" s="172">
        <f ca="1">'Data (DefiLlama)'!$H$12*100+_xlfn.NORM.S.INV(RAND())*'Data (DefiLlama)'!$K$12*$C$6</f>
        <v>5.5682087567884349</v>
      </c>
      <c r="I1214" s="175">
        <f ca="1">'Data (DefiLlama)'!$H$13*100+_xlfn.NORM.S.INV(RAND())*'Data (DefiLlama)'!$K$13*$C$6</f>
        <v>5.5167945989306437</v>
      </c>
      <c r="J1214" s="172">
        <f ca="1">C1214*'Allocation - Base'!$H$6+D1214*'Allocation - Base'!$H$7+E1214*'Allocation - Base'!$H$8+F1214*'Allocation - Base'!$H$9+G1214*'Allocation - Base'!$H$10+H1214*'Allocation - Base'!$H$11+I1214*'Allocation - Base'!$H$12</f>
        <v>4.2607244714666752</v>
      </c>
      <c r="K1214" s="172">
        <f t="shared" ca="1" si="55"/>
        <v>0</v>
      </c>
      <c r="L1214" s="172">
        <f t="shared" ca="1" si="56"/>
        <v>4.1607244714666756</v>
      </c>
      <c r="M1214" s="172">
        <f t="shared" ca="1" si="57"/>
        <v>4.1607244714666756</v>
      </c>
      <c r="N1214" s="172"/>
    </row>
    <row r="1215" spans="2:14" x14ac:dyDescent="0.25">
      <c r="B1215" s="164">
        <v>1183</v>
      </c>
      <c r="C1215" s="172">
        <f ca="1">'Data (DefiLlama)'!$H$7*100+_xlfn.NORM.S.INV(RAND())*'Data (DefiLlama)'!$K$7*$C$6</f>
        <v>4.1588832298278895</v>
      </c>
      <c r="D1215" s="172">
        <f ca="1">'Data (DefiLlama)'!$H$8*100+_xlfn.NORM.S.INV(RAND())*'Data (DefiLlama)'!$K$8*$C$6</f>
        <v>6.3842896227500976</v>
      </c>
      <c r="E1215" s="172">
        <f ca="1">'Data (DefiLlama)'!$H$9*100+_xlfn.NORM.S.INV(RAND())*'Data (DefiLlama)'!$K$9*$C$6</f>
        <v>4.4669763686867627</v>
      </c>
      <c r="F1215" s="172">
        <f ca="1">'Data (DefiLlama)'!$H$10*100+_xlfn.NORM.S.INV(RAND())*'Data (DefiLlama)'!$K$10*$C$6</f>
        <v>3.5058701661846965</v>
      </c>
      <c r="G1215" s="172">
        <f ca="1">'Data (DefiLlama)'!$H$11*100+_xlfn.NORM.S.INV(RAND())*'Data (DefiLlama)'!$K$11*$C$6</f>
        <v>-8.658989016175983E-2</v>
      </c>
      <c r="H1215" s="172">
        <f ca="1">'Data (DefiLlama)'!$H$12*100+_xlfn.NORM.S.INV(RAND())*'Data (DefiLlama)'!$K$12*$C$6</f>
        <v>6.0453773249072018</v>
      </c>
      <c r="I1215" s="175">
        <f ca="1">'Data (DefiLlama)'!$H$13*100+_xlfn.NORM.S.INV(RAND())*'Data (DefiLlama)'!$K$13*$C$6</f>
        <v>5.0682851504046402</v>
      </c>
      <c r="J1215" s="172">
        <f ca="1">C1215*'Allocation - Base'!$H$6+D1215*'Allocation - Base'!$H$7+E1215*'Allocation - Base'!$H$8+F1215*'Allocation - Base'!$H$9+G1215*'Allocation - Base'!$H$10+H1215*'Allocation - Base'!$H$11+I1215*'Allocation - Base'!$H$12</f>
        <v>4.8629585710355734</v>
      </c>
      <c r="K1215" s="172">
        <f t="shared" ca="1" si="55"/>
        <v>0</v>
      </c>
      <c r="L1215" s="172">
        <f t="shared" ca="1" si="56"/>
        <v>4.7629585710355737</v>
      </c>
      <c r="M1215" s="172">
        <f t="shared" ca="1" si="57"/>
        <v>4.7629585710355737</v>
      </c>
      <c r="N1215" s="172"/>
    </row>
    <row r="1216" spans="2:14" x14ac:dyDescent="0.25">
      <c r="B1216" s="164">
        <v>1184</v>
      </c>
      <c r="C1216" s="172">
        <f ca="1">'Data (DefiLlama)'!$H$7*100+_xlfn.NORM.S.INV(RAND())*'Data (DefiLlama)'!$K$7*$C$6</f>
        <v>4.3592538219511088</v>
      </c>
      <c r="D1216" s="172">
        <f ca="1">'Data (DefiLlama)'!$H$8*100+_xlfn.NORM.S.INV(RAND())*'Data (DefiLlama)'!$K$8*$C$6</f>
        <v>4.2940079409393199</v>
      </c>
      <c r="E1216" s="172">
        <f ca="1">'Data (DefiLlama)'!$H$9*100+_xlfn.NORM.S.INV(RAND())*'Data (DefiLlama)'!$K$9*$C$6</f>
        <v>4.639303108698801</v>
      </c>
      <c r="F1216" s="172">
        <f ca="1">'Data (DefiLlama)'!$H$10*100+_xlfn.NORM.S.INV(RAND())*'Data (DefiLlama)'!$K$10*$C$6</f>
        <v>3.7752251007358075</v>
      </c>
      <c r="G1216" s="172">
        <f ca="1">'Data (DefiLlama)'!$H$11*100+_xlfn.NORM.S.INV(RAND())*'Data (DefiLlama)'!$K$11*$C$6</f>
        <v>-0.30190103609868735</v>
      </c>
      <c r="H1216" s="172">
        <f ca="1">'Data (DefiLlama)'!$H$12*100+_xlfn.NORM.S.INV(RAND())*'Data (DefiLlama)'!$K$12*$C$6</f>
        <v>4.8118878387895849</v>
      </c>
      <c r="I1216" s="175">
        <f ca="1">'Data (DefiLlama)'!$H$13*100+_xlfn.NORM.S.INV(RAND())*'Data (DefiLlama)'!$K$13*$C$6</f>
        <v>4.3466435076177223</v>
      </c>
      <c r="J1216" s="172">
        <f ca="1">C1216*'Allocation - Base'!$H$6+D1216*'Allocation - Base'!$H$7+E1216*'Allocation - Base'!$H$8+F1216*'Allocation - Base'!$H$9+G1216*'Allocation - Base'!$H$10+H1216*'Allocation - Base'!$H$11+I1216*'Allocation - Base'!$H$12</f>
        <v>4.2477920330083663</v>
      </c>
      <c r="K1216" s="172">
        <f t="shared" ca="1" si="55"/>
        <v>0.52467821364763123</v>
      </c>
      <c r="L1216" s="172">
        <f t="shared" ca="1" si="56"/>
        <v>3.6231138193607353</v>
      </c>
      <c r="M1216" s="172">
        <f t="shared" ca="1" si="57"/>
        <v>4.1477920330083666</v>
      </c>
      <c r="N1216" s="172"/>
    </row>
    <row r="1217" spans="2:14" x14ac:dyDescent="0.25">
      <c r="B1217" s="164">
        <v>1185</v>
      </c>
      <c r="C1217" s="172">
        <f ca="1">'Data (DefiLlama)'!$H$7*100+_xlfn.NORM.S.INV(RAND())*'Data (DefiLlama)'!$K$7*$C$6</f>
        <v>3.9678348642705319</v>
      </c>
      <c r="D1217" s="172">
        <f ca="1">'Data (DefiLlama)'!$H$8*100+_xlfn.NORM.S.INV(RAND())*'Data (DefiLlama)'!$K$8*$C$6</f>
        <v>4.8910186098871167</v>
      </c>
      <c r="E1217" s="172">
        <f ca="1">'Data (DefiLlama)'!$H$9*100+_xlfn.NORM.S.INV(RAND())*'Data (DefiLlama)'!$K$9*$C$6</f>
        <v>3.9002742905147856</v>
      </c>
      <c r="F1217" s="172">
        <f ca="1">'Data (DefiLlama)'!$H$10*100+_xlfn.NORM.S.INV(RAND())*'Data (DefiLlama)'!$K$10*$C$6</f>
        <v>3.8469232556979067</v>
      </c>
      <c r="G1217" s="172">
        <f ca="1">'Data (DefiLlama)'!$H$11*100+_xlfn.NORM.S.INV(RAND())*'Data (DefiLlama)'!$K$11*$C$6</f>
        <v>-0.40927846091333014</v>
      </c>
      <c r="H1217" s="172">
        <f ca="1">'Data (DefiLlama)'!$H$12*100+_xlfn.NORM.S.INV(RAND())*'Data (DefiLlama)'!$K$12*$C$6</f>
        <v>5.8992145143049655</v>
      </c>
      <c r="I1217" s="175">
        <f ca="1">'Data (DefiLlama)'!$H$13*100+_xlfn.NORM.S.INV(RAND())*'Data (DefiLlama)'!$K$13*$C$6</f>
        <v>5.3026556032743022</v>
      </c>
      <c r="J1217" s="172">
        <f ca="1">C1217*'Allocation - Base'!$H$6+D1217*'Allocation - Base'!$H$7+E1217*'Allocation - Base'!$H$8+F1217*'Allocation - Base'!$H$9+G1217*'Allocation - Base'!$H$10+H1217*'Allocation - Base'!$H$11+I1217*'Allocation - Base'!$H$12</f>
        <v>4.2525919384817135</v>
      </c>
      <c r="K1217" s="172">
        <f t="shared" ca="1" si="55"/>
        <v>0</v>
      </c>
      <c r="L1217" s="172">
        <f t="shared" ca="1" si="56"/>
        <v>4.1525919384817138</v>
      </c>
      <c r="M1217" s="172">
        <f t="shared" ca="1" si="57"/>
        <v>4.1525919384817138</v>
      </c>
      <c r="N1217" s="172"/>
    </row>
    <row r="1218" spans="2:14" x14ac:dyDescent="0.25">
      <c r="B1218" s="164">
        <v>1186</v>
      </c>
      <c r="C1218" s="172">
        <f ca="1">'Data (DefiLlama)'!$H$7*100+_xlfn.NORM.S.INV(RAND())*'Data (DefiLlama)'!$K$7*$C$6</f>
        <v>4.3006122400175615</v>
      </c>
      <c r="D1218" s="172">
        <f ca="1">'Data (DefiLlama)'!$H$8*100+_xlfn.NORM.S.INV(RAND())*'Data (DefiLlama)'!$K$8*$C$6</f>
        <v>3.764884474074381</v>
      </c>
      <c r="E1218" s="172">
        <f ca="1">'Data (DefiLlama)'!$H$9*100+_xlfn.NORM.S.INV(RAND())*'Data (DefiLlama)'!$K$9*$C$6</f>
        <v>4.0139442309040607</v>
      </c>
      <c r="F1218" s="172">
        <f ca="1">'Data (DefiLlama)'!$H$10*100+_xlfn.NORM.S.INV(RAND())*'Data (DefiLlama)'!$K$10*$C$6</f>
        <v>3.8841331275773761</v>
      </c>
      <c r="G1218" s="172">
        <f ca="1">'Data (DefiLlama)'!$H$11*100+_xlfn.NORM.S.INV(RAND())*'Data (DefiLlama)'!$K$11*$C$6</f>
        <v>-0.41818429826818415</v>
      </c>
      <c r="H1218" s="172">
        <f ca="1">'Data (DefiLlama)'!$H$12*100+_xlfn.NORM.S.INV(RAND())*'Data (DefiLlama)'!$K$12*$C$6</f>
        <v>4.2157506972022292</v>
      </c>
      <c r="I1218" s="175">
        <f ca="1">'Data (DefiLlama)'!$H$13*100+_xlfn.NORM.S.INV(RAND())*'Data (DefiLlama)'!$K$13*$C$6</f>
        <v>4.8857591106421818</v>
      </c>
      <c r="J1218" s="172">
        <f ca="1">C1218*'Allocation - Base'!$H$6+D1218*'Allocation - Base'!$H$7+E1218*'Allocation - Base'!$H$8+F1218*'Allocation - Base'!$H$9+G1218*'Allocation - Base'!$H$10+H1218*'Allocation - Base'!$H$11+I1218*'Allocation - Base'!$H$12</f>
        <v>3.8463442379168038</v>
      </c>
      <c r="K1218" s="172">
        <f t="shared" ca="1" si="55"/>
        <v>0</v>
      </c>
      <c r="L1218" s="172">
        <f t="shared" ca="1" si="56"/>
        <v>3.7463442379168037</v>
      </c>
      <c r="M1218" s="172">
        <f t="shared" ca="1" si="57"/>
        <v>3.7463442379168037</v>
      </c>
      <c r="N1218" s="172"/>
    </row>
    <row r="1219" spans="2:14" x14ac:dyDescent="0.25">
      <c r="B1219" s="164">
        <v>1187</v>
      </c>
      <c r="C1219" s="172">
        <f ca="1">'Data (DefiLlama)'!$H$7*100+_xlfn.NORM.S.INV(RAND())*'Data (DefiLlama)'!$K$7*$C$6</f>
        <v>4.4296522013439636</v>
      </c>
      <c r="D1219" s="172">
        <f ca="1">'Data (DefiLlama)'!$H$8*100+_xlfn.NORM.S.INV(RAND())*'Data (DefiLlama)'!$K$8*$C$6</f>
        <v>4.7532336642487802</v>
      </c>
      <c r="E1219" s="172">
        <f ca="1">'Data (DefiLlama)'!$H$9*100+_xlfn.NORM.S.INV(RAND())*'Data (DefiLlama)'!$K$9*$C$6</f>
        <v>3.2950653836753943</v>
      </c>
      <c r="F1219" s="172">
        <f ca="1">'Data (DefiLlama)'!$H$10*100+_xlfn.NORM.S.INV(RAND())*'Data (DefiLlama)'!$K$10*$C$6</f>
        <v>2.7571687407763528</v>
      </c>
      <c r="G1219" s="172">
        <f ca="1">'Data (DefiLlama)'!$H$11*100+_xlfn.NORM.S.INV(RAND())*'Data (DefiLlama)'!$K$11*$C$6</f>
        <v>0.44797605364963877</v>
      </c>
      <c r="H1219" s="172">
        <f ca="1">'Data (DefiLlama)'!$H$12*100+_xlfn.NORM.S.INV(RAND())*'Data (DefiLlama)'!$K$12*$C$6</f>
        <v>6.3279541776976407</v>
      </c>
      <c r="I1219" s="175">
        <f ca="1">'Data (DefiLlama)'!$H$13*100+_xlfn.NORM.S.INV(RAND())*'Data (DefiLlama)'!$K$13*$C$6</f>
        <v>5.3257743477790385</v>
      </c>
      <c r="J1219" s="172">
        <f ca="1">C1219*'Allocation - Base'!$H$6+D1219*'Allocation - Base'!$H$7+E1219*'Allocation - Base'!$H$8+F1219*'Allocation - Base'!$H$9+G1219*'Allocation - Base'!$H$10+H1219*'Allocation - Base'!$H$11+I1219*'Allocation - Base'!$H$12</f>
        <v>4.3125623517213603</v>
      </c>
      <c r="K1219" s="172">
        <f t="shared" ca="1" si="55"/>
        <v>0</v>
      </c>
      <c r="L1219" s="172">
        <f t="shared" ca="1" si="56"/>
        <v>4.2125623517213606</v>
      </c>
      <c r="M1219" s="172">
        <f t="shared" ca="1" si="57"/>
        <v>4.2125623517213606</v>
      </c>
      <c r="N1219" s="172"/>
    </row>
    <row r="1220" spans="2:14" x14ac:dyDescent="0.25">
      <c r="B1220" s="164">
        <v>1188</v>
      </c>
      <c r="C1220" s="172">
        <f ca="1">'Data (DefiLlama)'!$H$7*100+_xlfn.NORM.S.INV(RAND())*'Data (DefiLlama)'!$K$7*$C$6</f>
        <v>4.4988809527529767</v>
      </c>
      <c r="D1220" s="172">
        <f ca="1">'Data (DefiLlama)'!$H$8*100+_xlfn.NORM.S.INV(RAND())*'Data (DefiLlama)'!$K$8*$C$6</f>
        <v>4.8801079729876804</v>
      </c>
      <c r="E1220" s="172">
        <f ca="1">'Data (DefiLlama)'!$H$9*100+_xlfn.NORM.S.INV(RAND())*'Data (DefiLlama)'!$K$9*$C$6</f>
        <v>3.9777321435288533</v>
      </c>
      <c r="F1220" s="172">
        <f ca="1">'Data (DefiLlama)'!$H$10*100+_xlfn.NORM.S.INV(RAND())*'Data (DefiLlama)'!$K$10*$C$6</f>
        <v>3.2816558067884882</v>
      </c>
      <c r="G1220" s="172">
        <f ca="1">'Data (DefiLlama)'!$H$11*100+_xlfn.NORM.S.INV(RAND())*'Data (DefiLlama)'!$K$11*$C$6</f>
        <v>5.4571453287478831E-2</v>
      </c>
      <c r="H1220" s="172">
        <f ca="1">'Data (DefiLlama)'!$H$12*100+_xlfn.NORM.S.INV(RAND())*'Data (DefiLlama)'!$K$12*$C$6</f>
        <v>4.6430788693736647</v>
      </c>
      <c r="I1220" s="175">
        <f ca="1">'Data (DefiLlama)'!$H$13*100+_xlfn.NORM.S.INV(RAND())*'Data (DefiLlama)'!$K$13*$C$6</f>
        <v>3.8957178389778839</v>
      </c>
      <c r="J1220" s="172">
        <f ca="1">C1220*'Allocation - Base'!$H$6+D1220*'Allocation - Base'!$H$7+E1220*'Allocation - Base'!$H$8+F1220*'Allocation - Base'!$H$9+G1220*'Allocation - Base'!$H$10+H1220*'Allocation - Base'!$H$11+I1220*'Allocation - Base'!$H$12</f>
        <v>4.26331471802545</v>
      </c>
      <c r="K1220" s="172">
        <f t="shared" ca="1" si="55"/>
        <v>0.7993677817856939</v>
      </c>
      <c r="L1220" s="172">
        <f t="shared" ca="1" si="56"/>
        <v>3.3639469362397563</v>
      </c>
      <c r="M1220" s="172">
        <f t="shared" ca="1" si="57"/>
        <v>4.1633147180254504</v>
      </c>
      <c r="N1220" s="172"/>
    </row>
    <row r="1221" spans="2:14" x14ac:dyDescent="0.25">
      <c r="B1221" s="164">
        <v>1189</v>
      </c>
      <c r="C1221" s="172">
        <f ca="1">'Data (DefiLlama)'!$H$7*100+_xlfn.NORM.S.INV(RAND())*'Data (DefiLlama)'!$K$7*$C$6</f>
        <v>4.3704486398712348</v>
      </c>
      <c r="D1221" s="172">
        <f ca="1">'Data (DefiLlama)'!$H$8*100+_xlfn.NORM.S.INV(RAND())*'Data (DefiLlama)'!$K$8*$C$6</f>
        <v>5.3576299374524359</v>
      </c>
      <c r="E1221" s="172">
        <f ca="1">'Data (DefiLlama)'!$H$9*100+_xlfn.NORM.S.INV(RAND())*'Data (DefiLlama)'!$K$9*$C$6</f>
        <v>4.822283726487032</v>
      </c>
      <c r="F1221" s="172">
        <f ca="1">'Data (DefiLlama)'!$H$10*100+_xlfn.NORM.S.INV(RAND())*'Data (DefiLlama)'!$K$10*$C$6</f>
        <v>2.7467526352737384</v>
      </c>
      <c r="G1221" s="172">
        <f ca="1">'Data (DefiLlama)'!$H$11*100+_xlfn.NORM.S.INV(RAND())*'Data (DefiLlama)'!$K$11*$C$6</f>
        <v>1.9214368708580308E-2</v>
      </c>
      <c r="H1221" s="172">
        <f ca="1">'Data (DefiLlama)'!$H$12*100+_xlfn.NORM.S.INV(RAND())*'Data (DefiLlama)'!$K$12*$C$6</f>
        <v>4.5808405213409529</v>
      </c>
      <c r="I1221" s="175">
        <f ca="1">'Data (DefiLlama)'!$H$13*100+_xlfn.NORM.S.INV(RAND())*'Data (DefiLlama)'!$K$13*$C$6</f>
        <v>3.996416213493446</v>
      </c>
      <c r="J1221" s="172">
        <f ca="1">C1221*'Allocation - Base'!$H$6+D1221*'Allocation - Base'!$H$7+E1221*'Allocation - Base'!$H$8+F1221*'Allocation - Base'!$H$9+G1221*'Allocation - Base'!$H$10+H1221*'Allocation - Base'!$H$11+I1221*'Allocation - Base'!$H$12</f>
        <v>4.5441998045828091</v>
      </c>
      <c r="K1221" s="172">
        <f t="shared" ca="1" si="55"/>
        <v>0</v>
      </c>
      <c r="L1221" s="172">
        <f t="shared" ca="1" si="56"/>
        <v>4.4441998045828095</v>
      </c>
      <c r="M1221" s="172">
        <f t="shared" ca="1" si="57"/>
        <v>4.4441998045828095</v>
      </c>
      <c r="N1221" s="172"/>
    </row>
    <row r="1222" spans="2:14" x14ac:dyDescent="0.25">
      <c r="B1222" s="164">
        <v>1190</v>
      </c>
      <c r="C1222" s="172">
        <f ca="1">'Data (DefiLlama)'!$H$7*100+_xlfn.NORM.S.INV(RAND())*'Data (DefiLlama)'!$K$7*$C$6</f>
        <v>4.2521093668279013</v>
      </c>
      <c r="D1222" s="172">
        <f ca="1">'Data (DefiLlama)'!$H$8*100+_xlfn.NORM.S.INV(RAND())*'Data (DefiLlama)'!$K$8*$C$6</f>
        <v>4.3551755992614369</v>
      </c>
      <c r="E1222" s="172">
        <f ca="1">'Data (DefiLlama)'!$H$9*100+_xlfn.NORM.S.INV(RAND())*'Data (DefiLlama)'!$K$9*$C$6</f>
        <v>5.6368998682565685</v>
      </c>
      <c r="F1222" s="172">
        <f ca="1">'Data (DefiLlama)'!$H$10*100+_xlfn.NORM.S.INV(RAND())*'Data (DefiLlama)'!$K$10*$C$6</f>
        <v>2.9930847511398517</v>
      </c>
      <c r="G1222" s="172">
        <f ca="1">'Data (DefiLlama)'!$H$11*100+_xlfn.NORM.S.INV(RAND())*'Data (DefiLlama)'!$K$11*$C$6</f>
        <v>0.15145956216005943</v>
      </c>
      <c r="H1222" s="172">
        <f ca="1">'Data (DefiLlama)'!$H$12*100+_xlfn.NORM.S.INV(RAND())*'Data (DefiLlama)'!$K$12*$C$6</f>
        <v>4.8810189834554958</v>
      </c>
      <c r="I1222" s="175">
        <f ca="1">'Data (DefiLlama)'!$H$13*100+_xlfn.NORM.S.INV(RAND())*'Data (DefiLlama)'!$K$13*$C$6</f>
        <v>4.9722513619302671</v>
      </c>
      <c r="J1222" s="172">
        <f ca="1">C1222*'Allocation - Base'!$H$6+D1222*'Allocation - Base'!$H$7+E1222*'Allocation - Base'!$H$8+F1222*'Allocation - Base'!$H$9+G1222*'Allocation - Base'!$H$10+H1222*'Allocation - Base'!$H$11+I1222*'Allocation - Base'!$H$12</f>
        <v>4.5133775025541993</v>
      </c>
      <c r="K1222" s="172">
        <f t="shared" ca="1" si="55"/>
        <v>0</v>
      </c>
      <c r="L1222" s="172">
        <f t="shared" ca="1" si="56"/>
        <v>4.4133775025541997</v>
      </c>
      <c r="M1222" s="172">
        <f t="shared" ca="1" si="57"/>
        <v>4.4133775025541997</v>
      </c>
      <c r="N1222" s="172"/>
    </row>
    <row r="1223" spans="2:14" x14ac:dyDescent="0.25">
      <c r="B1223" s="164">
        <v>1191</v>
      </c>
      <c r="C1223" s="172">
        <f ca="1">'Data (DefiLlama)'!$H$7*100+_xlfn.NORM.S.INV(RAND())*'Data (DefiLlama)'!$K$7*$C$6</f>
        <v>4.328291829924912</v>
      </c>
      <c r="D1223" s="172">
        <f ca="1">'Data (DefiLlama)'!$H$8*100+_xlfn.NORM.S.INV(RAND())*'Data (DefiLlama)'!$K$8*$C$6</f>
        <v>4.4691711575657456</v>
      </c>
      <c r="E1223" s="172">
        <f ca="1">'Data (DefiLlama)'!$H$9*100+_xlfn.NORM.S.INV(RAND())*'Data (DefiLlama)'!$K$9*$C$6</f>
        <v>3.8793555521572243</v>
      </c>
      <c r="F1223" s="172">
        <f ca="1">'Data (DefiLlama)'!$H$10*100+_xlfn.NORM.S.INV(RAND())*'Data (DefiLlama)'!$K$10*$C$6</f>
        <v>3.1027448020163537</v>
      </c>
      <c r="G1223" s="172">
        <f ca="1">'Data (DefiLlama)'!$H$11*100+_xlfn.NORM.S.INV(RAND())*'Data (DefiLlama)'!$K$11*$C$6</f>
        <v>-7.4009892149643028E-2</v>
      </c>
      <c r="H1223" s="172">
        <f ca="1">'Data (DefiLlama)'!$H$12*100+_xlfn.NORM.S.INV(RAND())*'Data (DefiLlama)'!$K$12*$C$6</f>
        <v>6.0735428307203589</v>
      </c>
      <c r="I1223" s="175">
        <f ca="1">'Data (DefiLlama)'!$H$13*100+_xlfn.NORM.S.INV(RAND())*'Data (DefiLlama)'!$K$13*$C$6</f>
        <v>5.9389001073816132</v>
      </c>
      <c r="J1223" s="172">
        <f ca="1">C1223*'Allocation - Base'!$H$6+D1223*'Allocation - Base'!$H$7+E1223*'Allocation - Base'!$H$8+F1223*'Allocation - Base'!$H$9+G1223*'Allocation - Base'!$H$10+H1223*'Allocation - Base'!$H$11+I1223*'Allocation - Base'!$H$12</f>
        <v>4.2929501564087875</v>
      </c>
      <c r="K1223" s="172">
        <f t="shared" ca="1" si="55"/>
        <v>0.93299678404944797</v>
      </c>
      <c r="L1223" s="172">
        <f t="shared" ca="1" si="56"/>
        <v>3.2599533723593401</v>
      </c>
      <c r="M1223" s="172">
        <f t="shared" ca="1" si="57"/>
        <v>4.1929501564087879</v>
      </c>
      <c r="N1223" s="172"/>
    </row>
    <row r="1224" spans="2:14" x14ac:dyDescent="0.25">
      <c r="B1224" s="164">
        <v>1192</v>
      </c>
      <c r="C1224" s="172">
        <f ca="1">'Data (DefiLlama)'!$H$7*100+_xlfn.NORM.S.INV(RAND())*'Data (DefiLlama)'!$K$7*$C$6</f>
        <v>4.0501582271873966</v>
      </c>
      <c r="D1224" s="172">
        <f ca="1">'Data (DefiLlama)'!$H$8*100+_xlfn.NORM.S.INV(RAND())*'Data (DefiLlama)'!$K$8*$C$6</f>
        <v>4.4919800590842183</v>
      </c>
      <c r="E1224" s="172">
        <f ca="1">'Data (DefiLlama)'!$H$9*100+_xlfn.NORM.S.INV(RAND())*'Data (DefiLlama)'!$K$9*$C$6</f>
        <v>4.1992844542718526</v>
      </c>
      <c r="F1224" s="172">
        <f ca="1">'Data (DefiLlama)'!$H$10*100+_xlfn.NORM.S.INV(RAND())*'Data (DefiLlama)'!$K$10*$C$6</f>
        <v>3.7855668813555612</v>
      </c>
      <c r="G1224" s="172">
        <f ca="1">'Data (DefiLlama)'!$H$11*100+_xlfn.NORM.S.INV(RAND())*'Data (DefiLlama)'!$K$11*$C$6</f>
        <v>-0.23442858336766983</v>
      </c>
      <c r="H1224" s="172">
        <f ca="1">'Data (DefiLlama)'!$H$12*100+_xlfn.NORM.S.INV(RAND())*'Data (DefiLlama)'!$K$12*$C$6</f>
        <v>3.9830759820192969</v>
      </c>
      <c r="I1224" s="175">
        <f ca="1">'Data (DefiLlama)'!$H$13*100+_xlfn.NORM.S.INV(RAND())*'Data (DefiLlama)'!$K$13*$C$6</f>
        <v>5.9616362039826685</v>
      </c>
      <c r="J1224" s="172">
        <f ca="1">C1224*'Allocation - Base'!$H$6+D1224*'Allocation - Base'!$H$7+E1224*'Allocation - Base'!$H$8+F1224*'Allocation - Base'!$H$9+G1224*'Allocation - Base'!$H$10+H1224*'Allocation - Base'!$H$11+I1224*'Allocation - Base'!$H$12</f>
        <v>3.9736035646297476</v>
      </c>
      <c r="K1224" s="172">
        <f t="shared" ca="1" si="55"/>
        <v>0</v>
      </c>
      <c r="L1224" s="172">
        <f t="shared" ca="1" si="56"/>
        <v>3.8736035646297475</v>
      </c>
      <c r="M1224" s="172">
        <f t="shared" ca="1" si="57"/>
        <v>3.8736035646297475</v>
      </c>
      <c r="N1224" s="172"/>
    </row>
    <row r="1225" spans="2:14" x14ac:dyDescent="0.25">
      <c r="B1225" s="164">
        <v>1193</v>
      </c>
      <c r="C1225" s="172">
        <f ca="1">'Data (DefiLlama)'!$H$7*100+_xlfn.NORM.S.INV(RAND())*'Data (DefiLlama)'!$K$7*$C$6</f>
        <v>4.2564229565946752</v>
      </c>
      <c r="D1225" s="172">
        <f ca="1">'Data (DefiLlama)'!$H$8*100+_xlfn.NORM.S.INV(RAND())*'Data (DefiLlama)'!$K$8*$C$6</f>
        <v>5.8257487386586195</v>
      </c>
      <c r="E1225" s="172">
        <f ca="1">'Data (DefiLlama)'!$H$9*100+_xlfn.NORM.S.INV(RAND())*'Data (DefiLlama)'!$K$9*$C$6</f>
        <v>4.3513148529266017</v>
      </c>
      <c r="F1225" s="172">
        <f ca="1">'Data (DefiLlama)'!$H$10*100+_xlfn.NORM.S.INV(RAND())*'Data (DefiLlama)'!$K$10*$C$6</f>
        <v>4.1334005814489698</v>
      </c>
      <c r="G1225" s="172">
        <f ca="1">'Data (DefiLlama)'!$H$11*100+_xlfn.NORM.S.INV(RAND())*'Data (DefiLlama)'!$K$11*$C$6</f>
        <v>0.37794437847580048</v>
      </c>
      <c r="H1225" s="172">
        <f ca="1">'Data (DefiLlama)'!$H$12*100+_xlfn.NORM.S.INV(RAND())*'Data (DefiLlama)'!$K$12*$C$6</f>
        <v>3.5087315321595156</v>
      </c>
      <c r="I1225" s="175">
        <f ca="1">'Data (DefiLlama)'!$H$13*100+_xlfn.NORM.S.INV(RAND())*'Data (DefiLlama)'!$K$13*$C$6</f>
        <v>7.9216949747075756</v>
      </c>
      <c r="J1225" s="172">
        <f ca="1">C1225*'Allocation - Base'!$H$6+D1225*'Allocation - Base'!$H$7+E1225*'Allocation - Base'!$H$8+F1225*'Allocation - Base'!$H$9+G1225*'Allocation - Base'!$H$10+H1225*'Allocation - Base'!$H$11+I1225*'Allocation - Base'!$H$12</f>
        <v>4.3663997336224254</v>
      </c>
      <c r="K1225" s="172">
        <f t="shared" ca="1" si="55"/>
        <v>0.59710354970512491</v>
      </c>
      <c r="L1225" s="172">
        <f t="shared" ca="1" si="56"/>
        <v>3.6692961839173011</v>
      </c>
      <c r="M1225" s="172">
        <f t="shared" ca="1" si="57"/>
        <v>4.2663997336224257</v>
      </c>
      <c r="N1225" s="172"/>
    </row>
    <row r="1226" spans="2:14" x14ac:dyDescent="0.25">
      <c r="B1226" s="164">
        <v>1194</v>
      </c>
      <c r="C1226" s="172">
        <f ca="1">'Data (DefiLlama)'!$H$7*100+_xlfn.NORM.S.INV(RAND())*'Data (DefiLlama)'!$K$7*$C$6</f>
        <v>4.4662345427062693</v>
      </c>
      <c r="D1226" s="172">
        <f ca="1">'Data (DefiLlama)'!$H$8*100+_xlfn.NORM.S.INV(RAND())*'Data (DefiLlama)'!$K$8*$C$6</f>
        <v>6.2125411385384979</v>
      </c>
      <c r="E1226" s="172">
        <f ca="1">'Data (DefiLlama)'!$H$9*100+_xlfn.NORM.S.INV(RAND())*'Data (DefiLlama)'!$K$9*$C$6</f>
        <v>4.7025091235058829</v>
      </c>
      <c r="F1226" s="172">
        <f ca="1">'Data (DefiLlama)'!$H$10*100+_xlfn.NORM.S.INV(RAND())*'Data (DefiLlama)'!$K$10*$C$6</f>
        <v>4.3279970023065291</v>
      </c>
      <c r="G1226" s="172">
        <f ca="1">'Data (DefiLlama)'!$H$11*100+_xlfn.NORM.S.INV(RAND())*'Data (DefiLlama)'!$K$11*$C$6</f>
        <v>-0.11060856345507412</v>
      </c>
      <c r="H1226" s="172">
        <f ca="1">'Data (DefiLlama)'!$H$12*100+_xlfn.NORM.S.INV(RAND())*'Data (DefiLlama)'!$K$12*$C$6</f>
        <v>5.5881701450960728</v>
      </c>
      <c r="I1226" s="175">
        <f ca="1">'Data (DefiLlama)'!$H$13*100+_xlfn.NORM.S.INV(RAND())*'Data (DefiLlama)'!$K$13*$C$6</f>
        <v>4.4663000733961358</v>
      </c>
      <c r="J1226" s="172">
        <f ca="1">C1226*'Allocation - Base'!$H$6+D1226*'Allocation - Base'!$H$7+E1226*'Allocation - Base'!$H$8+F1226*'Allocation - Base'!$H$9+G1226*'Allocation - Base'!$H$10+H1226*'Allocation - Base'!$H$11+I1226*'Allocation - Base'!$H$12</f>
        <v>4.9013280219146331</v>
      </c>
      <c r="K1226" s="172">
        <f t="shared" ca="1" si="55"/>
        <v>6.8811092341827358</v>
      </c>
      <c r="L1226" s="172">
        <f t="shared" ca="1" si="56"/>
        <v>-2.0797812122681023</v>
      </c>
      <c r="M1226" s="172">
        <f t="shared" ca="1" si="57"/>
        <v>4.8013280219146335</v>
      </c>
      <c r="N1226" s="172"/>
    </row>
    <row r="1227" spans="2:14" x14ac:dyDescent="0.25">
      <c r="B1227" s="164">
        <v>1195</v>
      </c>
      <c r="C1227" s="172">
        <f ca="1">'Data (DefiLlama)'!$H$7*100+_xlfn.NORM.S.INV(RAND())*'Data (DefiLlama)'!$K$7*$C$6</f>
        <v>4.3192631422498016</v>
      </c>
      <c r="D1227" s="172">
        <f ca="1">'Data (DefiLlama)'!$H$8*100+_xlfn.NORM.S.INV(RAND())*'Data (DefiLlama)'!$K$8*$C$6</f>
        <v>3.3634394829631153</v>
      </c>
      <c r="E1227" s="172">
        <f ca="1">'Data (DefiLlama)'!$H$9*100+_xlfn.NORM.S.INV(RAND())*'Data (DefiLlama)'!$K$9*$C$6</f>
        <v>4.7204074226472255</v>
      </c>
      <c r="F1227" s="172">
        <f ca="1">'Data (DefiLlama)'!$H$10*100+_xlfn.NORM.S.INV(RAND())*'Data (DefiLlama)'!$K$10*$C$6</f>
        <v>4.1564396089762337</v>
      </c>
      <c r="G1227" s="172">
        <f ca="1">'Data (DefiLlama)'!$H$11*100+_xlfn.NORM.S.INV(RAND())*'Data (DefiLlama)'!$K$11*$C$6</f>
        <v>0.26558874656912135</v>
      </c>
      <c r="H1227" s="172">
        <f ca="1">'Data (DefiLlama)'!$H$12*100+_xlfn.NORM.S.INV(RAND())*'Data (DefiLlama)'!$K$12*$C$6</f>
        <v>5.0468765376319817</v>
      </c>
      <c r="I1227" s="175">
        <f ca="1">'Data (DefiLlama)'!$H$13*100+_xlfn.NORM.S.INV(RAND())*'Data (DefiLlama)'!$K$13*$C$6</f>
        <v>4.046359161205233</v>
      </c>
      <c r="J1227" s="172">
        <f ca="1">C1227*'Allocation - Base'!$H$6+D1227*'Allocation - Base'!$H$7+E1227*'Allocation - Base'!$H$8+F1227*'Allocation - Base'!$H$9+G1227*'Allocation - Base'!$H$10+H1227*'Allocation - Base'!$H$11+I1227*'Allocation - Base'!$H$12</f>
        <v>4.0870515870507784</v>
      </c>
      <c r="K1227" s="172">
        <f t="shared" ca="1" si="55"/>
        <v>0</v>
      </c>
      <c r="L1227" s="172">
        <f t="shared" ca="1" si="56"/>
        <v>3.9870515870507783</v>
      </c>
      <c r="M1227" s="172">
        <f t="shared" ca="1" si="57"/>
        <v>3.9870515870507783</v>
      </c>
      <c r="N1227" s="172"/>
    </row>
    <row r="1228" spans="2:14" x14ac:dyDescent="0.25">
      <c r="B1228" s="164">
        <v>1196</v>
      </c>
      <c r="C1228" s="172">
        <f ca="1">'Data (DefiLlama)'!$H$7*100+_xlfn.NORM.S.INV(RAND())*'Data (DefiLlama)'!$K$7*$C$6</f>
        <v>4.2972671771295303</v>
      </c>
      <c r="D1228" s="172">
        <f ca="1">'Data (DefiLlama)'!$H$8*100+_xlfn.NORM.S.INV(RAND())*'Data (DefiLlama)'!$K$8*$C$6</f>
        <v>5.9375066080396923</v>
      </c>
      <c r="E1228" s="172">
        <f ca="1">'Data (DefiLlama)'!$H$9*100+_xlfn.NORM.S.INV(RAND())*'Data (DefiLlama)'!$K$9*$C$6</f>
        <v>4.356685535217407</v>
      </c>
      <c r="F1228" s="172">
        <f ca="1">'Data (DefiLlama)'!$H$10*100+_xlfn.NORM.S.INV(RAND())*'Data (DefiLlama)'!$K$10*$C$6</f>
        <v>4.2060493794672471</v>
      </c>
      <c r="G1228" s="172">
        <f ca="1">'Data (DefiLlama)'!$H$11*100+_xlfn.NORM.S.INV(RAND())*'Data (DefiLlama)'!$K$11*$C$6</f>
        <v>-0.30986750683232733</v>
      </c>
      <c r="H1228" s="172">
        <f ca="1">'Data (DefiLlama)'!$H$12*100+_xlfn.NORM.S.INV(RAND())*'Data (DefiLlama)'!$K$12*$C$6</f>
        <v>3.8813340118056594</v>
      </c>
      <c r="I1228" s="175">
        <f ca="1">'Data (DefiLlama)'!$H$13*100+_xlfn.NORM.S.INV(RAND())*'Data (DefiLlama)'!$K$13*$C$6</f>
        <v>5.028230843290264</v>
      </c>
      <c r="J1228" s="172">
        <f ca="1">C1228*'Allocation - Base'!$H$6+D1228*'Allocation - Base'!$H$7+E1228*'Allocation - Base'!$H$8+F1228*'Allocation - Base'!$H$9+G1228*'Allocation - Base'!$H$10+H1228*'Allocation - Base'!$H$11+I1228*'Allocation - Base'!$H$12</f>
        <v>4.4294349153823669</v>
      </c>
      <c r="K1228" s="172">
        <f t="shared" ca="1" si="55"/>
        <v>0</v>
      </c>
      <c r="L1228" s="172">
        <f t="shared" ca="1" si="56"/>
        <v>4.3294349153823672</v>
      </c>
      <c r="M1228" s="172">
        <f t="shared" ca="1" si="57"/>
        <v>4.3294349153823672</v>
      </c>
      <c r="N1228" s="172"/>
    </row>
    <row r="1229" spans="2:14" x14ac:dyDescent="0.25">
      <c r="B1229" s="164">
        <v>1197</v>
      </c>
      <c r="C1229" s="172">
        <f ca="1">'Data (DefiLlama)'!$H$7*100+_xlfn.NORM.S.INV(RAND())*'Data (DefiLlama)'!$K$7*$C$6</f>
        <v>4.3695436727496135</v>
      </c>
      <c r="D1229" s="172">
        <f ca="1">'Data (DefiLlama)'!$H$8*100+_xlfn.NORM.S.INV(RAND())*'Data (DefiLlama)'!$K$8*$C$6</f>
        <v>4.2207314916423897</v>
      </c>
      <c r="E1229" s="172">
        <f ca="1">'Data (DefiLlama)'!$H$9*100+_xlfn.NORM.S.INV(RAND())*'Data (DefiLlama)'!$K$9*$C$6</f>
        <v>3.8493685853775763</v>
      </c>
      <c r="F1229" s="172">
        <f ca="1">'Data (DefiLlama)'!$H$10*100+_xlfn.NORM.S.INV(RAND())*'Data (DefiLlama)'!$K$10*$C$6</f>
        <v>3.8002761121973943</v>
      </c>
      <c r="G1229" s="172">
        <f ca="1">'Data (DefiLlama)'!$H$11*100+_xlfn.NORM.S.INV(RAND())*'Data (DefiLlama)'!$K$11*$C$6</f>
        <v>-0.18842982754948928</v>
      </c>
      <c r="H1229" s="172">
        <f ca="1">'Data (DefiLlama)'!$H$12*100+_xlfn.NORM.S.INV(RAND())*'Data (DefiLlama)'!$K$12*$C$6</f>
        <v>3.1289889224386642</v>
      </c>
      <c r="I1229" s="175">
        <f ca="1">'Data (DefiLlama)'!$H$13*100+_xlfn.NORM.S.INV(RAND())*'Data (DefiLlama)'!$K$13*$C$6</f>
        <v>6.1309100086922159</v>
      </c>
      <c r="J1229" s="172">
        <f ca="1">C1229*'Allocation - Base'!$H$6+D1229*'Allocation - Base'!$H$7+E1229*'Allocation - Base'!$H$8+F1229*'Allocation - Base'!$H$9+G1229*'Allocation - Base'!$H$10+H1229*'Allocation - Base'!$H$11+I1229*'Allocation - Base'!$H$12</f>
        <v>3.7883149680682005</v>
      </c>
      <c r="K1229" s="172">
        <f t="shared" ca="1" si="55"/>
        <v>0</v>
      </c>
      <c r="L1229" s="172">
        <f t="shared" ca="1" si="56"/>
        <v>3.6883149680682004</v>
      </c>
      <c r="M1229" s="172">
        <f t="shared" ca="1" si="57"/>
        <v>3.6883149680682004</v>
      </c>
      <c r="N1229" s="172"/>
    </row>
    <row r="1230" spans="2:14" x14ac:dyDescent="0.25">
      <c r="B1230" s="164">
        <v>1198</v>
      </c>
      <c r="C1230" s="172">
        <f ca="1">'Data (DefiLlama)'!$H$7*100+_xlfn.NORM.S.INV(RAND())*'Data (DefiLlama)'!$K$7*$C$6</f>
        <v>4.1383122086616027</v>
      </c>
      <c r="D1230" s="172">
        <f ca="1">'Data (DefiLlama)'!$H$8*100+_xlfn.NORM.S.INV(RAND())*'Data (DefiLlama)'!$K$8*$C$6</f>
        <v>5.2245676316747325</v>
      </c>
      <c r="E1230" s="172">
        <f ca="1">'Data (DefiLlama)'!$H$9*100+_xlfn.NORM.S.INV(RAND())*'Data (DefiLlama)'!$K$9*$C$6</f>
        <v>4.4942653668747168</v>
      </c>
      <c r="F1230" s="172">
        <f ca="1">'Data (DefiLlama)'!$H$10*100+_xlfn.NORM.S.INV(RAND())*'Data (DefiLlama)'!$K$10*$C$6</f>
        <v>3.0770644911244145</v>
      </c>
      <c r="G1230" s="172">
        <f ca="1">'Data (DefiLlama)'!$H$11*100+_xlfn.NORM.S.INV(RAND())*'Data (DefiLlama)'!$K$11*$C$6</f>
        <v>-6.6938999601974164E-2</v>
      </c>
      <c r="H1230" s="172">
        <f ca="1">'Data (DefiLlama)'!$H$12*100+_xlfn.NORM.S.INV(RAND())*'Data (DefiLlama)'!$K$12*$C$6</f>
        <v>6.0032844608259355</v>
      </c>
      <c r="I1230" s="175">
        <f ca="1">'Data (DefiLlama)'!$H$13*100+_xlfn.NORM.S.INV(RAND())*'Data (DefiLlama)'!$K$13*$C$6</f>
        <v>5.9073239992770539</v>
      </c>
      <c r="J1230" s="172">
        <f ca="1">C1230*'Allocation - Base'!$H$6+D1230*'Allocation - Base'!$H$7+E1230*'Allocation - Base'!$H$8+F1230*'Allocation - Base'!$H$9+G1230*'Allocation - Base'!$H$10+H1230*'Allocation - Base'!$H$11+I1230*'Allocation - Base'!$H$12</f>
        <v>4.568347631379635</v>
      </c>
      <c r="K1230" s="172">
        <f t="shared" ca="1" si="55"/>
        <v>4.6950381417825016</v>
      </c>
      <c r="L1230" s="172">
        <f t="shared" ca="1" si="56"/>
        <v>-0.22669051040286625</v>
      </c>
      <c r="M1230" s="172">
        <f t="shared" ca="1" si="57"/>
        <v>4.4683476313796353</v>
      </c>
      <c r="N1230" s="172"/>
    </row>
    <row r="1231" spans="2:14" x14ac:dyDescent="0.25">
      <c r="B1231" s="164">
        <v>1199</v>
      </c>
      <c r="C1231" s="172">
        <f ca="1">'Data (DefiLlama)'!$H$7*100+_xlfn.NORM.S.INV(RAND())*'Data (DefiLlama)'!$K$7*$C$6</f>
        <v>4.3190006759182182</v>
      </c>
      <c r="D1231" s="172">
        <f ca="1">'Data (DefiLlama)'!$H$8*100+_xlfn.NORM.S.INV(RAND())*'Data (DefiLlama)'!$K$8*$C$6</f>
        <v>4.3152939426502694</v>
      </c>
      <c r="E1231" s="172">
        <f ca="1">'Data (DefiLlama)'!$H$9*100+_xlfn.NORM.S.INV(RAND())*'Data (DefiLlama)'!$K$9*$C$6</f>
        <v>3.8834314660415608</v>
      </c>
      <c r="F1231" s="172">
        <f ca="1">'Data (DefiLlama)'!$H$10*100+_xlfn.NORM.S.INV(RAND())*'Data (DefiLlama)'!$K$10*$C$6</f>
        <v>3.9175321437139567</v>
      </c>
      <c r="G1231" s="172">
        <f ca="1">'Data (DefiLlama)'!$H$11*100+_xlfn.NORM.S.INV(RAND())*'Data (DefiLlama)'!$K$11*$C$6</f>
        <v>0.51301879027110631</v>
      </c>
      <c r="H1231" s="172">
        <f ca="1">'Data (DefiLlama)'!$H$12*100+_xlfn.NORM.S.INV(RAND())*'Data (DefiLlama)'!$K$12*$C$6</f>
        <v>5.5068283217717156</v>
      </c>
      <c r="I1231" s="175">
        <f ca="1">'Data (DefiLlama)'!$H$13*100+_xlfn.NORM.S.INV(RAND())*'Data (DefiLlama)'!$K$13*$C$6</f>
        <v>6.0213874469229678</v>
      </c>
      <c r="J1231" s="172">
        <f ca="1">C1231*'Allocation - Base'!$H$6+D1231*'Allocation - Base'!$H$7+E1231*'Allocation - Base'!$H$8+F1231*'Allocation - Base'!$H$9+G1231*'Allocation - Base'!$H$10+H1231*'Allocation - Base'!$H$11+I1231*'Allocation - Base'!$H$12</f>
        <v>4.1970567427277352</v>
      </c>
      <c r="K1231" s="172">
        <f t="shared" ca="1" si="55"/>
        <v>0</v>
      </c>
      <c r="L1231" s="172">
        <f t="shared" ca="1" si="56"/>
        <v>4.0970567427277356</v>
      </c>
      <c r="M1231" s="172">
        <f t="shared" ca="1" si="57"/>
        <v>4.0970567427277356</v>
      </c>
      <c r="N1231" s="172"/>
    </row>
    <row r="1232" spans="2:14" x14ac:dyDescent="0.25">
      <c r="B1232" s="164">
        <v>1200</v>
      </c>
      <c r="C1232" s="172">
        <f ca="1">'Data (DefiLlama)'!$H$7*100+_xlfn.NORM.S.INV(RAND())*'Data (DefiLlama)'!$K$7*$C$6</f>
        <v>4.2109418196346651</v>
      </c>
      <c r="D1232" s="172">
        <f ca="1">'Data (DefiLlama)'!$H$8*100+_xlfn.NORM.S.INV(RAND())*'Data (DefiLlama)'!$K$8*$C$6</f>
        <v>4.4006338587866045</v>
      </c>
      <c r="E1232" s="172">
        <f ca="1">'Data (DefiLlama)'!$H$9*100+_xlfn.NORM.S.INV(RAND())*'Data (DefiLlama)'!$K$9*$C$6</f>
        <v>4.3551553573872699</v>
      </c>
      <c r="F1232" s="172">
        <f ca="1">'Data (DefiLlama)'!$H$10*100+_xlfn.NORM.S.INV(RAND())*'Data (DefiLlama)'!$K$10*$C$6</f>
        <v>2.6406976911890649</v>
      </c>
      <c r="G1232" s="172">
        <f ca="1">'Data (DefiLlama)'!$H$11*100+_xlfn.NORM.S.INV(RAND())*'Data (DefiLlama)'!$K$11*$C$6</f>
        <v>-0.15364674147626717</v>
      </c>
      <c r="H1232" s="172">
        <f ca="1">'Data (DefiLlama)'!$H$12*100+_xlfn.NORM.S.INV(RAND())*'Data (DefiLlama)'!$K$12*$C$6</f>
        <v>5.6458065603754894</v>
      </c>
      <c r="I1232" s="175">
        <f ca="1">'Data (DefiLlama)'!$H$13*100+_xlfn.NORM.S.INV(RAND())*'Data (DefiLlama)'!$K$13*$C$6</f>
        <v>3.3908931829678561</v>
      </c>
      <c r="J1232" s="172">
        <f ca="1">C1232*'Allocation - Base'!$H$6+D1232*'Allocation - Base'!$H$7+E1232*'Allocation - Base'!$H$8+F1232*'Allocation - Base'!$H$9+G1232*'Allocation - Base'!$H$10+H1232*'Allocation - Base'!$H$11+I1232*'Allocation - Base'!$H$12</f>
        <v>4.2914184969163784</v>
      </c>
      <c r="K1232" s="172">
        <f t="shared" ca="1" si="55"/>
        <v>0</v>
      </c>
      <c r="L1232" s="172">
        <f t="shared" ca="1" si="56"/>
        <v>4.1914184969163788</v>
      </c>
      <c r="M1232" s="172">
        <f t="shared" ca="1" si="57"/>
        <v>4.1914184969163788</v>
      </c>
      <c r="N1232" s="172"/>
    </row>
    <row r="1233" spans="2:14" x14ac:dyDescent="0.25">
      <c r="B1233" s="164">
        <v>1201</v>
      </c>
      <c r="C1233" s="172">
        <f ca="1">'Data (DefiLlama)'!$H$7*100+_xlfn.NORM.S.INV(RAND())*'Data (DefiLlama)'!$K$7*$C$6</f>
        <v>4.1328079492929168</v>
      </c>
      <c r="D1233" s="172">
        <f ca="1">'Data (DefiLlama)'!$H$8*100+_xlfn.NORM.S.INV(RAND())*'Data (DefiLlama)'!$K$8*$C$6</f>
        <v>4.7362604223164135</v>
      </c>
      <c r="E1233" s="172">
        <f ca="1">'Data (DefiLlama)'!$H$9*100+_xlfn.NORM.S.INV(RAND())*'Data (DefiLlama)'!$K$9*$C$6</f>
        <v>4.1206512445196051</v>
      </c>
      <c r="F1233" s="172">
        <f ca="1">'Data (DefiLlama)'!$H$10*100+_xlfn.NORM.S.INV(RAND())*'Data (DefiLlama)'!$K$10*$C$6</f>
        <v>3.1712657556439026</v>
      </c>
      <c r="G1233" s="172">
        <f ca="1">'Data (DefiLlama)'!$H$11*100+_xlfn.NORM.S.INV(RAND())*'Data (DefiLlama)'!$K$11*$C$6</f>
        <v>-0.29089093565583896</v>
      </c>
      <c r="H1233" s="172">
        <f ca="1">'Data (DefiLlama)'!$H$12*100+_xlfn.NORM.S.INV(RAND())*'Data (DefiLlama)'!$K$12*$C$6</f>
        <v>4.954257609537275</v>
      </c>
      <c r="I1233" s="175">
        <f ca="1">'Data (DefiLlama)'!$H$13*100+_xlfn.NORM.S.INV(RAND())*'Data (DefiLlama)'!$K$13*$C$6</f>
        <v>4.5910843087097373</v>
      </c>
      <c r="J1233" s="172">
        <f ca="1">C1233*'Allocation - Base'!$H$6+D1233*'Allocation - Base'!$H$7+E1233*'Allocation - Base'!$H$8+F1233*'Allocation - Base'!$H$9+G1233*'Allocation - Base'!$H$10+H1233*'Allocation - Base'!$H$11+I1233*'Allocation - Base'!$H$12</f>
        <v>4.1826643961446788</v>
      </c>
      <c r="K1233" s="172">
        <f t="shared" ca="1" si="55"/>
        <v>0</v>
      </c>
      <c r="L1233" s="172">
        <f t="shared" ca="1" si="56"/>
        <v>4.0826643961446791</v>
      </c>
      <c r="M1233" s="172">
        <f t="shared" ca="1" si="57"/>
        <v>4.0826643961446791</v>
      </c>
      <c r="N1233" s="172"/>
    </row>
    <row r="1234" spans="2:14" x14ac:dyDescent="0.25">
      <c r="B1234" s="164">
        <v>1202</v>
      </c>
      <c r="C1234" s="172">
        <f ca="1">'Data (DefiLlama)'!$H$7*100+_xlfn.NORM.S.INV(RAND())*'Data (DefiLlama)'!$K$7*$C$6</f>
        <v>4.2429379154632176</v>
      </c>
      <c r="D1234" s="172">
        <f ca="1">'Data (DefiLlama)'!$H$8*100+_xlfn.NORM.S.INV(RAND())*'Data (DefiLlama)'!$K$8*$C$6</f>
        <v>5.3111824979135678</v>
      </c>
      <c r="E1234" s="172">
        <f ca="1">'Data (DefiLlama)'!$H$9*100+_xlfn.NORM.S.INV(RAND())*'Data (DefiLlama)'!$K$9*$C$6</f>
        <v>3.7427352674577614</v>
      </c>
      <c r="F1234" s="172">
        <f ca="1">'Data (DefiLlama)'!$H$10*100+_xlfn.NORM.S.INV(RAND())*'Data (DefiLlama)'!$K$10*$C$6</f>
        <v>3.9965156956628416</v>
      </c>
      <c r="G1234" s="172">
        <f ca="1">'Data (DefiLlama)'!$H$11*100+_xlfn.NORM.S.INV(RAND())*'Data (DefiLlama)'!$K$11*$C$6</f>
        <v>0.26364104799692262</v>
      </c>
      <c r="H1234" s="172">
        <f ca="1">'Data (DefiLlama)'!$H$12*100+_xlfn.NORM.S.INV(RAND())*'Data (DefiLlama)'!$K$12*$C$6</f>
        <v>5.2791816175392441</v>
      </c>
      <c r="I1234" s="175">
        <f ca="1">'Data (DefiLlama)'!$H$13*100+_xlfn.NORM.S.INV(RAND())*'Data (DefiLlama)'!$K$13*$C$6</f>
        <v>4.225358423013386</v>
      </c>
      <c r="J1234" s="172">
        <f ca="1">C1234*'Allocation - Base'!$H$6+D1234*'Allocation - Base'!$H$7+E1234*'Allocation - Base'!$H$8+F1234*'Allocation - Base'!$H$9+G1234*'Allocation - Base'!$H$10+H1234*'Allocation - Base'!$H$11+I1234*'Allocation - Base'!$H$12</f>
        <v>4.341420111012531</v>
      </c>
      <c r="K1234" s="172">
        <f t="shared" ca="1" si="55"/>
        <v>0</v>
      </c>
      <c r="L1234" s="172">
        <f t="shared" ca="1" si="56"/>
        <v>4.2414201110125314</v>
      </c>
      <c r="M1234" s="172">
        <f t="shared" ca="1" si="57"/>
        <v>4.2414201110125314</v>
      </c>
      <c r="N1234" s="172"/>
    </row>
    <row r="1235" spans="2:14" x14ac:dyDescent="0.25">
      <c r="B1235" s="164">
        <v>1203</v>
      </c>
      <c r="C1235" s="172">
        <f ca="1">'Data (DefiLlama)'!$H$7*100+_xlfn.NORM.S.INV(RAND())*'Data (DefiLlama)'!$K$7*$C$6</f>
        <v>4.3677377109585285</v>
      </c>
      <c r="D1235" s="172">
        <f ca="1">'Data (DefiLlama)'!$H$8*100+_xlfn.NORM.S.INV(RAND())*'Data (DefiLlama)'!$K$8*$C$6</f>
        <v>5.1688767101422952</v>
      </c>
      <c r="E1235" s="172">
        <f ca="1">'Data (DefiLlama)'!$H$9*100+_xlfn.NORM.S.INV(RAND())*'Data (DefiLlama)'!$K$9*$C$6</f>
        <v>4.0129165198240715</v>
      </c>
      <c r="F1235" s="172">
        <f ca="1">'Data (DefiLlama)'!$H$10*100+_xlfn.NORM.S.INV(RAND())*'Data (DefiLlama)'!$K$10*$C$6</f>
        <v>2.6132741016217391</v>
      </c>
      <c r="G1235" s="172">
        <f ca="1">'Data (DefiLlama)'!$H$11*100+_xlfn.NORM.S.INV(RAND())*'Data (DefiLlama)'!$K$11*$C$6</f>
        <v>8.0553541042903798E-2</v>
      </c>
      <c r="H1235" s="172">
        <f ca="1">'Data (DefiLlama)'!$H$12*100+_xlfn.NORM.S.INV(RAND())*'Data (DefiLlama)'!$K$12*$C$6</f>
        <v>4.9952732543383114</v>
      </c>
      <c r="I1235" s="175">
        <f ca="1">'Data (DefiLlama)'!$H$13*100+_xlfn.NORM.S.INV(RAND())*'Data (DefiLlama)'!$K$13*$C$6</f>
        <v>4.2760888016222216</v>
      </c>
      <c r="J1235" s="172">
        <f ca="1">C1235*'Allocation - Base'!$H$6+D1235*'Allocation - Base'!$H$7+E1235*'Allocation - Base'!$H$8+F1235*'Allocation - Base'!$H$9+G1235*'Allocation - Base'!$H$10+H1235*'Allocation - Base'!$H$11+I1235*'Allocation - Base'!$H$12</f>
        <v>4.3590882859820423</v>
      </c>
      <c r="K1235" s="172">
        <f t="shared" ca="1" si="55"/>
        <v>0</v>
      </c>
      <c r="L1235" s="172">
        <f t="shared" ca="1" si="56"/>
        <v>4.2590882859820427</v>
      </c>
      <c r="M1235" s="172">
        <f t="shared" ca="1" si="57"/>
        <v>4.2590882859820427</v>
      </c>
      <c r="N1235" s="172"/>
    </row>
    <row r="1236" spans="2:14" x14ac:dyDescent="0.25">
      <c r="B1236" s="164">
        <v>1204</v>
      </c>
      <c r="C1236" s="172">
        <f ca="1">'Data (DefiLlama)'!$H$7*100+_xlfn.NORM.S.INV(RAND())*'Data (DefiLlama)'!$K$7*$C$6</f>
        <v>4.3314890288760273</v>
      </c>
      <c r="D1236" s="172">
        <f ca="1">'Data (DefiLlama)'!$H$8*100+_xlfn.NORM.S.INV(RAND())*'Data (DefiLlama)'!$K$8*$C$6</f>
        <v>6.3930245429939214</v>
      </c>
      <c r="E1236" s="172">
        <f ca="1">'Data (DefiLlama)'!$H$9*100+_xlfn.NORM.S.INV(RAND())*'Data (DefiLlama)'!$K$9*$C$6</f>
        <v>4.9096420077492429</v>
      </c>
      <c r="F1236" s="172">
        <f ca="1">'Data (DefiLlama)'!$H$10*100+_xlfn.NORM.S.INV(RAND())*'Data (DefiLlama)'!$K$10*$C$6</f>
        <v>3.6615959764581021</v>
      </c>
      <c r="G1236" s="172">
        <f ca="1">'Data (DefiLlama)'!$H$11*100+_xlfn.NORM.S.INV(RAND())*'Data (DefiLlama)'!$K$11*$C$6</f>
        <v>-0.16458144653604143</v>
      </c>
      <c r="H1236" s="172">
        <f ca="1">'Data (DefiLlama)'!$H$12*100+_xlfn.NORM.S.INV(RAND())*'Data (DefiLlama)'!$K$12*$C$6</f>
        <v>4.4297735036328039</v>
      </c>
      <c r="I1236" s="175">
        <f ca="1">'Data (DefiLlama)'!$H$13*100+_xlfn.NORM.S.INV(RAND())*'Data (DefiLlama)'!$K$13*$C$6</f>
        <v>6.0682873992440367</v>
      </c>
      <c r="J1236" s="172">
        <f ca="1">C1236*'Allocation - Base'!$H$6+D1236*'Allocation - Base'!$H$7+E1236*'Allocation - Base'!$H$8+F1236*'Allocation - Base'!$H$9+G1236*'Allocation - Base'!$H$10+H1236*'Allocation - Base'!$H$11+I1236*'Allocation - Base'!$H$12</f>
        <v>4.781350299566717</v>
      </c>
      <c r="K1236" s="172">
        <f t="shared" ca="1" si="55"/>
        <v>2.6936248605868678</v>
      </c>
      <c r="L1236" s="172">
        <f t="shared" ca="1" si="56"/>
        <v>1.9877254389798495</v>
      </c>
      <c r="M1236" s="172">
        <f t="shared" ca="1" si="57"/>
        <v>4.6813502995667173</v>
      </c>
      <c r="N1236" s="172"/>
    </row>
    <row r="1237" spans="2:14" x14ac:dyDescent="0.25">
      <c r="B1237" s="164">
        <v>1205</v>
      </c>
      <c r="C1237" s="172">
        <f ca="1">'Data (DefiLlama)'!$H$7*100+_xlfn.NORM.S.INV(RAND())*'Data (DefiLlama)'!$K$7*$C$6</f>
        <v>4.0699741069140556</v>
      </c>
      <c r="D1237" s="172">
        <f ca="1">'Data (DefiLlama)'!$H$8*100+_xlfn.NORM.S.INV(RAND())*'Data (DefiLlama)'!$K$8*$C$6</f>
        <v>6.626010823021252</v>
      </c>
      <c r="E1237" s="172">
        <f ca="1">'Data (DefiLlama)'!$H$9*100+_xlfn.NORM.S.INV(RAND())*'Data (DefiLlama)'!$K$9*$C$6</f>
        <v>3.5302343483896834</v>
      </c>
      <c r="F1237" s="172">
        <f ca="1">'Data (DefiLlama)'!$H$10*100+_xlfn.NORM.S.INV(RAND())*'Data (DefiLlama)'!$K$10*$C$6</f>
        <v>3.275142870404427</v>
      </c>
      <c r="G1237" s="172">
        <f ca="1">'Data (DefiLlama)'!$H$11*100+_xlfn.NORM.S.INV(RAND())*'Data (DefiLlama)'!$K$11*$C$6</f>
        <v>8.391382558732112E-2</v>
      </c>
      <c r="H1237" s="172">
        <f ca="1">'Data (DefiLlama)'!$H$12*100+_xlfn.NORM.S.INV(RAND())*'Data (DefiLlama)'!$K$12*$C$6</f>
        <v>4.379239356975785</v>
      </c>
      <c r="I1237" s="175">
        <f ca="1">'Data (DefiLlama)'!$H$13*100+_xlfn.NORM.S.INV(RAND())*'Data (DefiLlama)'!$K$13*$C$6</f>
        <v>5.4073005715486859</v>
      </c>
      <c r="J1237" s="172">
        <f ca="1">C1237*'Allocation - Base'!$H$6+D1237*'Allocation - Base'!$H$7+E1237*'Allocation - Base'!$H$8+F1237*'Allocation - Base'!$H$9+G1237*'Allocation - Base'!$H$10+H1237*'Allocation - Base'!$H$11+I1237*'Allocation - Base'!$H$12</f>
        <v>4.4211351197526838</v>
      </c>
      <c r="K1237" s="172">
        <f t="shared" ca="1" si="55"/>
        <v>0</v>
      </c>
      <c r="L1237" s="172">
        <f t="shared" ca="1" si="56"/>
        <v>4.3211351197526842</v>
      </c>
      <c r="M1237" s="172">
        <f t="shared" ca="1" si="57"/>
        <v>4.3211351197526842</v>
      </c>
      <c r="N1237" s="172"/>
    </row>
    <row r="1238" spans="2:14" x14ac:dyDescent="0.25">
      <c r="B1238" s="164">
        <v>1206</v>
      </c>
      <c r="C1238" s="172">
        <f ca="1">'Data (DefiLlama)'!$H$7*100+_xlfn.NORM.S.INV(RAND())*'Data (DefiLlama)'!$K$7*$C$6</f>
        <v>4.2332219487857889</v>
      </c>
      <c r="D1238" s="172">
        <f ca="1">'Data (DefiLlama)'!$H$8*100+_xlfn.NORM.S.INV(RAND())*'Data (DefiLlama)'!$K$8*$C$6</f>
        <v>4.786218400161383</v>
      </c>
      <c r="E1238" s="172">
        <f ca="1">'Data (DefiLlama)'!$H$9*100+_xlfn.NORM.S.INV(RAND())*'Data (DefiLlama)'!$K$9*$C$6</f>
        <v>4.7977959268753132</v>
      </c>
      <c r="F1238" s="172">
        <f ca="1">'Data (DefiLlama)'!$H$10*100+_xlfn.NORM.S.INV(RAND())*'Data (DefiLlama)'!$K$10*$C$6</f>
        <v>3.684387811027376</v>
      </c>
      <c r="G1238" s="172">
        <f ca="1">'Data (DefiLlama)'!$H$11*100+_xlfn.NORM.S.INV(RAND())*'Data (DefiLlama)'!$K$11*$C$6</f>
        <v>3.9239632458599488E-2</v>
      </c>
      <c r="H1238" s="172">
        <f ca="1">'Data (DefiLlama)'!$H$12*100+_xlfn.NORM.S.INV(RAND())*'Data (DefiLlama)'!$K$12*$C$6</f>
        <v>4.7525279810311556</v>
      </c>
      <c r="I1238" s="175">
        <f ca="1">'Data (DefiLlama)'!$H$13*100+_xlfn.NORM.S.INV(RAND())*'Data (DefiLlama)'!$K$13*$C$6</f>
        <v>4.2982163480139706</v>
      </c>
      <c r="J1238" s="172">
        <f ca="1">C1238*'Allocation - Base'!$H$6+D1238*'Allocation - Base'!$H$7+E1238*'Allocation - Base'!$H$8+F1238*'Allocation - Base'!$H$9+G1238*'Allocation - Base'!$H$10+H1238*'Allocation - Base'!$H$11+I1238*'Allocation - Base'!$H$12</f>
        <v>4.3808113451725141</v>
      </c>
      <c r="K1238" s="172">
        <f t="shared" ca="1" si="55"/>
        <v>0</v>
      </c>
      <c r="L1238" s="172">
        <f t="shared" ca="1" si="56"/>
        <v>4.2808113451725145</v>
      </c>
      <c r="M1238" s="172">
        <f t="shared" ca="1" si="57"/>
        <v>4.2808113451725145</v>
      </c>
      <c r="N1238" s="172"/>
    </row>
    <row r="1239" spans="2:14" x14ac:dyDescent="0.25">
      <c r="B1239" s="164">
        <v>1207</v>
      </c>
      <c r="C1239" s="172">
        <f ca="1">'Data (DefiLlama)'!$H$7*100+_xlfn.NORM.S.INV(RAND())*'Data (DefiLlama)'!$K$7*$C$6</f>
        <v>4.3200622015422461</v>
      </c>
      <c r="D1239" s="172">
        <f ca="1">'Data (DefiLlama)'!$H$8*100+_xlfn.NORM.S.INV(RAND())*'Data (DefiLlama)'!$K$8*$C$6</f>
        <v>5.4318881335480791</v>
      </c>
      <c r="E1239" s="172">
        <f ca="1">'Data (DefiLlama)'!$H$9*100+_xlfn.NORM.S.INV(RAND())*'Data (DefiLlama)'!$K$9*$C$6</f>
        <v>5.4132544759463288</v>
      </c>
      <c r="F1239" s="172">
        <f ca="1">'Data (DefiLlama)'!$H$10*100+_xlfn.NORM.S.INV(RAND())*'Data (DefiLlama)'!$K$10*$C$6</f>
        <v>4.1197462557980824</v>
      </c>
      <c r="G1239" s="172">
        <f ca="1">'Data (DefiLlama)'!$H$11*100+_xlfn.NORM.S.INV(RAND())*'Data (DefiLlama)'!$K$11*$C$6</f>
        <v>-3.2880306694777608E-2</v>
      </c>
      <c r="H1239" s="172">
        <f ca="1">'Data (DefiLlama)'!$H$12*100+_xlfn.NORM.S.INV(RAND())*'Data (DefiLlama)'!$K$12*$C$6</f>
        <v>4.4324958056005919</v>
      </c>
      <c r="I1239" s="175">
        <f ca="1">'Data (DefiLlama)'!$H$13*100+_xlfn.NORM.S.INV(RAND())*'Data (DefiLlama)'!$K$13*$C$6</f>
        <v>6.2372307443154194</v>
      </c>
      <c r="J1239" s="172">
        <f ca="1">C1239*'Allocation - Base'!$H$6+D1239*'Allocation - Base'!$H$7+E1239*'Allocation - Base'!$H$8+F1239*'Allocation - Base'!$H$9+G1239*'Allocation - Base'!$H$10+H1239*'Allocation - Base'!$H$11+I1239*'Allocation - Base'!$H$12</f>
        <v>4.6705346683416256</v>
      </c>
      <c r="K1239" s="172">
        <f t="shared" ca="1" si="55"/>
        <v>0</v>
      </c>
      <c r="L1239" s="172">
        <f t="shared" ca="1" si="56"/>
        <v>4.5705346683416259</v>
      </c>
      <c r="M1239" s="172">
        <f t="shared" ca="1" si="57"/>
        <v>4.5705346683416259</v>
      </c>
      <c r="N1239" s="172"/>
    </row>
    <row r="1240" spans="2:14" x14ac:dyDescent="0.25">
      <c r="B1240" s="164">
        <v>1208</v>
      </c>
      <c r="C1240" s="172">
        <f ca="1">'Data (DefiLlama)'!$H$7*100+_xlfn.NORM.S.INV(RAND())*'Data (DefiLlama)'!$K$7*$C$6</f>
        <v>4.1776161185079532</v>
      </c>
      <c r="D1240" s="172">
        <f ca="1">'Data (DefiLlama)'!$H$8*100+_xlfn.NORM.S.INV(RAND())*'Data (DefiLlama)'!$K$8*$C$6</f>
        <v>4.1225812029432278</v>
      </c>
      <c r="E1240" s="172">
        <f ca="1">'Data (DefiLlama)'!$H$9*100+_xlfn.NORM.S.INV(RAND())*'Data (DefiLlama)'!$K$9*$C$6</f>
        <v>4.0967186376726943</v>
      </c>
      <c r="F1240" s="172">
        <f ca="1">'Data (DefiLlama)'!$H$10*100+_xlfn.NORM.S.INV(RAND())*'Data (DefiLlama)'!$K$10*$C$6</f>
        <v>2.9264502988105372</v>
      </c>
      <c r="G1240" s="172">
        <f ca="1">'Data (DefiLlama)'!$H$11*100+_xlfn.NORM.S.INV(RAND())*'Data (DefiLlama)'!$K$11*$C$6</f>
        <v>-0.12287181606252823</v>
      </c>
      <c r="H1240" s="172">
        <f ca="1">'Data (DefiLlama)'!$H$12*100+_xlfn.NORM.S.INV(RAND())*'Data (DefiLlama)'!$K$12*$C$6</f>
        <v>3.4691813920230259</v>
      </c>
      <c r="I1240" s="175">
        <f ca="1">'Data (DefiLlama)'!$H$13*100+_xlfn.NORM.S.INV(RAND())*'Data (DefiLlama)'!$K$13*$C$6</f>
        <v>2.801993343849043</v>
      </c>
      <c r="J1240" s="172">
        <f ca="1">C1240*'Allocation - Base'!$H$6+D1240*'Allocation - Base'!$H$7+E1240*'Allocation - Base'!$H$8+F1240*'Allocation - Base'!$H$9+G1240*'Allocation - Base'!$H$10+H1240*'Allocation - Base'!$H$11+I1240*'Allocation - Base'!$H$12</f>
        <v>3.8223434137066943</v>
      </c>
      <c r="K1240" s="172">
        <f t="shared" ca="1" si="55"/>
        <v>0</v>
      </c>
      <c r="L1240" s="172">
        <f t="shared" ca="1" si="56"/>
        <v>3.7223434137066942</v>
      </c>
      <c r="M1240" s="172">
        <f t="shared" ca="1" si="57"/>
        <v>3.7223434137066942</v>
      </c>
      <c r="N1240" s="172"/>
    </row>
    <row r="1241" spans="2:14" x14ac:dyDescent="0.25">
      <c r="B1241" s="164">
        <v>1209</v>
      </c>
      <c r="C1241" s="172">
        <f ca="1">'Data (DefiLlama)'!$H$7*100+_xlfn.NORM.S.INV(RAND())*'Data (DefiLlama)'!$K$7*$C$6</f>
        <v>4.2066758513242464</v>
      </c>
      <c r="D1241" s="172">
        <f ca="1">'Data (DefiLlama)'!$H$8*100+_xlfn.NORM.S.INV(RAND())*'Data (DefiLlama)'!$K$8*$C$6</f>
        <v>4.1986659560614408</v>
      </c>
      <c r="E1241" s="172">
        <f ca="1">'Data (DefiLlama)'!$H$9*100+_xlfn.NORM.S.INV(RAND())*'Data (DefiLlama)'!$K$9*$C$6</f>
        <v>4.787905712250299</v>
      </c>
      <c r="F1241" s="172">
        <f ca="1">'Data (DefiLlama)'!$H$10*100+_xlfn.NORM.S.INV(RAND())*'Data (DefiLlama)'!$K$10*$C$6</f>
        <v>3.3892331762686054</v>
      </c>
      <c r="G1241" s="172">
        <f ca="1">'Data (DefiLlama)'!$H$11*100+_xlfn.NORM.S.INV(RAND())*'Data (DefiLlama)'!$K$11*$C$6</f>
        <v>-0.15223421025661202</v>
      </c>
      <c r="H1241" s="172">
        <f ca="1">'Data (DefiLlama)'!$H$12*100+_xlfn.NORM.S.INV(RAND())*'Data (DefiLlama)'!$K$12*$C$6</f>
        <v>5.348599985546489</v>
      </c>
      <c r="I1241" s="175">
        <f ca="1">'Data (DefiLlama)'!$H$13*100+_xlfn.NORM.S.INV(RAND())*'Data (DefiLlama)'!$K$13*$C$6</f>
        <v>6.1555641846135263</v>
      </c>
      <c r="J1241" s="172">
        <f ca="1">C1241*'Allocation - Base'!$H$6+D1241*'Allocation - Base'!$H$7+E1241*'Allocation - Base'!$H$8+F1241*'Allocation - Base'!$H$9+G1241*'Allocation - Base'!$H$10+H1241*'Allocation - Base'!$H$11+I1241*'Allocation - Base'!$H$12</f>
        <v>4.3033239597943522</v>
      </c>
      <c r="K1241" s="172">
        <f t="shared" ca="1" si="55"/>
        <v>0</v>
      </c>
      <c r="L1241" s="172">
        <f t="shared" ca="1" si="56"/>
        <v>4.2033239597943526</v>
      </c>
      <c r="M1241" s="172">
        <f t="shared" ca="1" si="57"/>
        <v>4.2033239597943526</v>
      </c>
      <c r="N1241" s="172"/>
    </row>
    <row r="1242" spans="2:14" x14ac:dyDescent="0.25">
      <c r="B1242" s="164">
        <v>1210</v>
      </c>
      <c r="C1242" s="172">
        <f ca="1">'Data (DefiLlama)'!$H$7*100+_xlfn.NORM.S.INV(RAND())*'Data (DefiLlama)'!$K$7*$C$6</f>
        <v>4.2771781630964334</v>
      </c>
      <c r="D1242" s="172">
        <f ca="1">'Data (DefiLlama)'!$H$8*100+_xlfn.NORM.S.INV(RAND())*'Data (DefiLlama)'!$K$8*$C$6</f>
        <v>5.1713310305921221</v>
      </c>
      <c r="E1242" s="172">
        <f ca="1">'Data (DefiLlama)'!$H$9*100+_xlfn.NORM.S.INV(RAND())*'Data (DefiLlama)'!$K$9*$C$6</f>
        <v>4.653712222244164</v>
      </c>
      <c r="F1242" s="172">
        <f ca="1">'Data (DefiLlama)'!$H$10*100+_xlfn.NORM.S.INV(RAND())*'Data (DefiLlama)'!$K$10*$C$6</f>
        <v>4.2912222089865502</v>
      </c>
      <c r="G1242" s="172">
        <f ca="1">'Data (DefiLlama)'!$H$11*100+_xlfn.NORM.S.INV(RAND())*'Data (DefiLlama)'!$K$11*$C$6</f>
        <v>-0.18269693494839356</v>
      </c>
      <c r="H1242" s="172">
        <f ca="1">'Data (DefiLlama)'!$H$12*100+_xlfn.NORM.S.INV(RAND())*'Data (DefiLlama)'!$K$12*$C$6</f>
        <v>5.6955383110166036</v>
      </c>
      <c r="I1242" s="175">
        <f ca="1">'Data (DefiLlama)'!$H$13*100+_xlfn.NORM.S.INV(RAND())*'Data (DefiLlama)'!$K$13*$C$6</f>
        <v>7.7894146048988393</v>
      </c>
      <c r="J1242" s="172">
        <f ca="1">C1242*'Allocation - Base'!$H$6+D1242*'Allocation - Base'!$H$7+E1242*'Allocation - Base'!$H$8+F1242*'Allocation - Base'!$H$9+G1242*'Allocation - Base'!$H$10+H1242*'Allocation - Base'!$H$11+I1242*'Allocation - Base'!$H$12</f>
        <v>4.5846101620430719</v>
      </c>
      <c r="K1242" s="172">
        <f t="shared" ca="1" si="55"/>
        <v>0</v>
      </c>
      <c r="L1242" s="172">
        <f t="shared" ca="1" si="56"/>
        <v>4.4846101620430723</v>
      </c>
      <c r="M1242" s="172">
        <f t="shared" ca="1" si="57"/>
        <v>4.4846101620430723</v>
      </c>
      <c r="N1242" s="172"/>
    </row>
    <row r="1243" spans="2:14" x14ac:dyDescent="0.25">
      <c r="B1243" s="164">
        <v>1211</v>
      </c>
      <c r="C1243" s="172">
        <f ca="1">'Data (DefiLlama)'!$H$7*100+_xlfn.NORM.S.INV(RAND())*'Data (DefiLlama)'!$K$7*$C$6</f>
        <v>4.2979026163424665</v>
      </c>
      <c r="D1243" s="172">
        <f ca="1">'Data (DefiLlama)'!$H$8*100+_xlfn.NORM.S.INV(RAND())*'Data (DefiLlama)'!$K$8*$C$6</f>
        <v>6.3002538709905878</v>
      </c>
      <c r="E1243" s="172">
        <f ca="1">'Data (DefiLlama)'!$H$9*100+_xlfn.NORM.S.INV(RAND())*'Data (DefiLlama)'!$K$9*$C$6</f>
        <v>4.5111383028652208</v>
      </c>
      <c r="F1243" s="172">
        <f ca="1">'Data (DefiLlama)'!$H$10*100+_xlfn.NORM.S.INV(RAND())*'Data (DefiLlama)'!$K$10*$C$6</f>
        <v>3.8568252264364258</v>
      </c>
      <c r="G1243" s="172">
        <f ca="1">'Data (DefiLlama)'!$H$11*100+_xlfn.NORM.S.INV(RAND())*'Data (DefiLlama)'!$K$11*$C$6</f>
        <v>-0.24586223883845154</v>
      </c>
      <c r="H1243" s="172">
        <f ca="1">'Data (DefiLlama)'!$H$12*100+_xlfn.NORM.S.INV(RAND())*'Data (DefiLlama)'!$K$12*$C$6</f>
        <v>3.8347571211631211</v>
      </c>
      <c r="I1243" s="175">
        <f ca="1">'Data (DefiLlama)'!$H$13*100+_xlfn.NORM.S.INV(RAND())*'Data (DefiLlama)'!$K$13*$C$6</f>
        <v>4.1217434176575498</v>
      </c>
      <c r="J1243" s="172">
        <f ca="1">C1243*'Allocation - Base'!$H$6+D1243*'Allocation - Base'!$H$7+E1243*'Allocation - Base'!$H$8+F1243*'Allocation - Base'!$H$9+G1243*'Allocation - Base'!$H$10+H1243*'Allocation - Base'!$H$11+I1243*'Allocation - Base'!$H$12</f>
        <v>4.5551392845992371</v>
      </c>
      <c r="K1243" s="172">
        <f t="shared" ca="1" si="55"/>
        <v>0</v>
      </c>
      <c r="L1243" s="172">
        <f t="shared" ca="1" si="56"/>
        <v>4.4551392845992375</v>
      </c>
      <c r="M1243" s="172">
        <f t="shared" ca="1" si="57"/>
        <v>4.4551392845992375</v>
      </c>
      <c r="N1243" s="172"/>
    </row>
    <row r="1244" spans="2:14" x14ac:dyDescent="0.25">
      <c r="B1244" s="164">
        <v>1212</v>
      </c>
      <c r="C1244" s="172">
        <f ca="1">'Data (DefiLlama)'!$H$7*100+_xlfn.NORM.S.INV(RAND())*'Data (DefiLlama)'!$K$7*$C$6</f>
        <v>4.0615478319814535</v>
      </c>
      <c r="D1244" s="172">
        <f ca="1">'Data (DefiLlama)'!$H$8*100+_xlfn.NORM.S.INV(RAND())*'Data (DefiLlama)'!$K$8*$C$6</f>
        <v>3.7188368572831152</v>
      </c>
      <c r="E1244" s="172">
        <f ca="1">'Data (DefiLlama)'!$H$9*100+_xlfn.NORM.S.INV(RAND())*'Data (DefiLlama)'!$K$9*$C$6</f>
        <v>4.2558286420287414</v>
      </c>
      <c r="F1244" s="172">
        <f ca="1">'Data (DefiLlama)'!$H$10*100+_xlfn.NORM.S.INV(RAND())*'Data (DefiLlama)'!$K$10*$C$6</f>
        <v>2.8950866702830695</v>
      </c>
      <c r="G1244" s="172">
        <f ca="1">'Data (DefiLlama)'!$H$11*100+_xlfn.NORM.S.INV(RAND())*'Data (DefiLlama)'!$K$11*$C$6</f>
        <v>-0.15678751623922169</v>
      </c>
      <c r="H1244" s="172">
        <f ca="1">'Data (DefiLlama)'!$H$12*100+_xlfn.NORM.S.INV(RAND())*'Data (DefiLlama)'!$K$12*$C$6</f>
        <v>5.1479829052298456</v>
      </c>
      <c r="I1244" s="175">
        <f ca="1">'Data (DefiLlama)'!$H$13*100+_xlfn.NORM.S.INV(RAND())*'Data (DefiLlama)'!$K$13*$C$6</f>
        <v>5.243169899869673</v>
      </c>
      <c r="J1244" s="172">
        <f ca="1">C1244*'Allocation - Base'!$H$6+D1244*'Allocation - Base'!$H$7+E1244*'Allocation - Base'!$H$8+F1244*'Allocation - Base'!$H$9+G1244*'Allocation - Base'!$H$10+H1244*'Allocation - Base'!$H$11+I1244*'Allocation - Base'!$H$12</f>
        <v>3.9764887843949159</v>
      </c>
      <c r="K1244" s="172">
        <f t="shared" ca="1" si="55"/>
        <v>0</v>
      </c>
      <c r="L1244" s="172">
        <f t="shared" ca="1" si="56"/>
        <v>3.8764887843949158</v>
      </c>
      <c r="M1244" s="172">
        <f t="shared" ca="1" si="57"/>
        <v>3.8764887843949158</v>
      </c>
      <c r="N1244" s="172"/>
    </row>
    <row r="1245" spans="2:14" x14ac:dyDescent="0.25">
      <c r="B1245" s="164">
        <v>1213</v>
      </c>
      <c r="C1245" s="172">
        <f ca="1">'Data (DefiLlama)'!$H$7*100+_xlfn.NORM.S.INV(RAND())*'Data (DefiLlama)'!$K$7*$C$6</f>
        <v>4.3772488283478577</v>
      </c>
      <c r="D1245" s="172">
        <f ca="1">'Data (DefiLlama)'!$H$8*100+_xlfn.NORM.S.INV(RAND())*'Data (DefiLlama)'!$K$8*$C$6</f>
        <v>4.5848755743267073</v>
      </c>
      <c r="E1245" s="172">
        <f ca="1">'Data (DefiLlama)'!$H$9*100+_xlfn.NORM.S.INV(RAND())*'Data (DefiLlama)'!$K$9*$C$6</f>
        <v>5.2981783567266056</v>
      </c>
      <c r="F1245" s="172">
        <f ca="1">'Data (DefiLlama)'!$H$10*100+_xlfn.NORM.S.INV(RAND())*'Data (DefiLlama)'!$K$10*$C$6</f>
        <v>3.9767402032227683</v>
      </c>
      <c r="G1245" s="172">
        <f ca="1">'Data (DefiLlama)'!$H$11*100+_xlfn.NORM.S.INV(RAND())*'Data (DefiLlama)'!$K$11*$C$6</f>
        <v>0.24966932899216368</v>
      </c>
      <c r="H1245" s="172">
        <f ca="1">'Data (DefiLlama)'!$H$12*100+_xlfn.NORM.S.INV(RAND())*'Data (DefiLlama)'!$K$12*$C$6</f>
        <v>4.4325453137517323</v>
      </c>
      <c r="I1245" s="175">
        <f ca="1">'Data (DefiLlama)'!$H$13*100+_xlfn.NORM.S.INV(RAND())*'Data (DefiLlama)'!$K$13*$C$6</f>
        <v>3.6009493531079828</v>
      </c>
      <c r="J1245" s="172">
        <f ca="1">C1245*'Allocation - Base'!$H$6+D1245*'Allocation - Base'!$H$7+E1245*'Allocation - Base'!$H$8+F1245*'Allocation - Base'!$H$9+G1245*'Allocation - Base'!$H$10+H1245*'Allocation - Base'!$H$11+I1245*'Allocation - Base'!$H$12</f>
        <v>4.461303394780054</v>
      </c>
      <c r="K1245" s="172">
        <f t="shared" ca="1" si="55"/>
        <v>1.9818500441552274</v>
      </c>
      <c r="L1245" s="172">
        <f t="shared" ca="1" si="56"/>
        <v>2.3794533506248268</v>
      </c>
      <c r="M1245" s="172">
        <f t="shared" ca="1" si="57"/>
        <v>4.3613033947800544</v>
      </c>
      <c r="N1245" s="172"/>
    </row>
    <row r="1246" spans="2:14" x14ac:dyDescent="0.25">
      <c r="B1246" s="164">
        <v>1214</v>
      </c>
      <c r="C1246" s="172">
        <f ca="1">'Data (DefiLlama)'!$H$7*100+_xlfn.NORM.S.INV(RAND())*'Data (DefiLlama)'!$K$7*$C$6</f>
        <v>4.0945064249050569</v>
      </c>
      <c r="D1246" s="172">
        <f ca="1">'Data (DefiLlama)'!$H$8*100+_xlfn.NORM.S.INV(RAND())*'Data (DefiLlama)'!$K$8*$C$6</f>
        <v>5.2299823392691893</v>
      </c>
      <c r="E1246" s="172">
        <f ca="1">'Data (DefiLlama)'!$H$9*100+_xlfn.NORM.S.INV(RAND())*'Data (DefiLlama)'!$K$9*$C$6</f>
        <v>5.1676686753567571</v>
      </c>
      <c r="F1246" s="172">
        <f ca="1">'Data (DefiLlama)'!$H$10*100+_xlfn.NORM.S.INV(RAND())*'Data (DefiLlama)'!$K$10*$C$6</f>
        <v>3.0825719992322584</v>
      </c>
      <c r="G1246" s="172">
        <f ca="1">'Data (DefiLlama)'!$H$11*100+_xlfn.NORM.S.INV(RAND())*'Data (DefiLlama)'!$K$11*$C$6</f>
        <v>-3.6864858812938543E-2</v>
      </c>
      <c r="H1246" s="172">
        <f ca="1">'Data (DefiLlama)'!$H$12*100+_xlfn.NORM.S.INV(RAND())*'Data (DefiLlama)'!$K$12*$C$6</f>
        <v>5.5098546545770084</v>
      </c>
      <c r="I1246" s="175">
        <f ca="1">'Data (DefiLlama)'!$H$13*100+_xlfn.NORM.S.INV(RAND())*'Data (DefiLlama)'!$K$13*$C$6</f>
        <v>6.9018794286335368</v>
      </c>
      <c r="J1246" s="172">
        <f ca="1">C1246*'Allocation - Base'!$H$6+D1246*'Allocation - Base'!$H$7+E1246*'Allocation - Base'!$H$8+F1246*'Allocation - Base'!$H$9+G1246*'Allocation - Base'!$H$10+H1246*'Allocation - Base'!$H$11+I1246*'Allocation - Base'!$H$12</f>
        <v>4.6523996363739082</v>
      </c>
      <c r="K1246" s="172">
        <f t="shared" ca="1" si="55"/>
        <v>0</v>
      </c>
      <c r="L1246" s="172">
        <f t="shared" ca="1" si="56"/>
        <v>4.5523996363739085</v>
      </c>
      <c r="M1246" s="172">
        <f t="shared" ca="1" si="57"/>
        <v>4.5523996363739085</v>
      </c>
      <c r="N1246" s="172"/>
    </row>
    <row r="1247" spans="2:14" x14ac:dyDescent="0.25">
      <c r="B1247" s="164">
        <v>1215</v>
      </c>
      <c r="C1247" s="172">
        <f ca="1">'Data (DefiLlama)'!$H$7*100+_xlfn.NORM.S.INV(RAND())*'Data (DefiLlama)'!$K$7*$C$6</f>
        <v>4.6064800006074273</v>
      </c>
      <c r="D1247" s="172">
        <f ca="1">'Data (DefiLlama)'!$H$8*100+_xlfn.NORM.S.INV(RAND())*'Data (DefiLlama)'!$K$8*$C$6</f>
        <v>5.1367557606643661</v>
      </c>
      <c r="E1247" s="172">
        <f ca="1">'Data (DefiLlama)'!$H$9*100+_xlfn.NORM.S.INV(RAND())*'Data (DefiLlama)'!$K$9*$C$6</f>
        <v>4.8921756725173928</v>
      </c>
      <c r="F1247" s="172">
        <f ca="1">'Data (DefiLlama)'!$H$10*100+_xlfn.NORM.S.INV(RAND())*'Data (DefiLlama)'!$K$10*$C$6</f>
        <v>3.4420575300709428</v>
      </c>
      <c r="G1247" s="172">
        <f ca="1">'Data (DefiLlama)'!$H$11*100+_xlfn.NORM.S.INV(RAND())*'Data (DefiLlama)'!$K$11*$C$6</f>
        <v>0.30798543063906042</v>
      </c>
      <c r="H1247" s="172">
        <f ca="1">'Data (DefiLlama)'!$H$12*100+_xlfn.NORM.S.INV(RAND())*'Data (DefiLlama)'!$K$12*$C$6</f>
        <v>4.5226162993427783</v>
      </c>
      <c r="I1247" s="175">
        <f ca="1">'Data (DefiLlama)'!$H$13*100+_xlfn.NORM.S.INV(RAND())*'Data (DefiLlama)'!$K$13*$C$6</f>
        <v>7.4515413895104636</v>
      </c>
      <c r="J1247" s="172">
        <f ca="1">C1247*'Allocation - Base'!$H$6+D1247*'Allocation - Base'!$H$7+E1247*'Allocation - Base'!$H$8+F1247*'Allocation - Base'!$H$9+G1247*'Allocation - Base'!$H$10+H1247*'Allocation - Base'!$H$11+I1247*'Allocation - Base'!$H$12</f>
        <v>4.5829685749110372</v>
      </c>
      <c r="K1247" s="172">
        <f t="shared" ca="1" si="55"/>
        <v>0</v>
      </c>
      <c r="L1247" s="172">
        <f t="shared" ca="1" si="56"/>
        <v>4.4829685749110375</v>
      </c>
      <c r="M1247" s="172">
        <f t="shared" ca="1" si="57"/>
        <v>4.4829685749110375</v>
      </c>
      <c r="N1247" s="172"/>
    </row>
    <row r="1248" spans="2:14" x14ac:dyDescent="0.25">
      <c r="B1248" s="164">
        <v>1216</v>
      </c>
      <c r="C1248" s="172">
        <f ca="1">'Data (DefiLlama)'!$H$7*100+_xlfn.NORM.S.INV(RAND())*'Data (DefiLlama)'!$K$7*$C$6</f>
        <v>4.1214929915094807</v>
      </c>
      <c r="D1248" s="172">
        <f ca="1">'Data (DefiLlama)'!$H$8*100+_xlfn.NORM.S.INV(RAND())*'Data (DefiLlama)'!$K$8*$C$6</f>
        <v>5.2130618710960706</v>
      </c>
      <c r="E1248" s="172">
        <f ca="1">'Data (DefiLlama)'!$H$9*100+_xlfn.NORM.S.INV(RAND())*'Data (DefiLlama)'!$K$9*$C$6</f>
        <v>4.4212920141252487</v>
      </c>
      <c r="F1248" s="172">
        <f ca="1">'Data (DefiLlama)'!$H$10*100+_xlfn.NORM.S.INV(RAND())*'Data (DefiLlama)'!$K$10*$C$6</f>
        <v>3.5493005971280644</v>
      </c>
      <c r="G1248" s="172">
        <f ca="1">'Data (DefiLlama)'!$H$11*100+_xlfn.NORM.S.INV(RAND())*'Data (DefiLlama)'!$K$11*$C$6</f>
        <v>-0.31738184652412427</v>
      </c>
      <c r="H1248" s="172">
        <f ca="1">'Data (DefiLlama)'!$H$12*100+_xlfn.NORM.S.INV(RAND())*'Data (DefiLlama)'!$K$12*$C$6</f>
        <v>3.7190153697032584</v>
      </c>
      <c r="I1248" s="175">
        <f ca="1">'Data (DefiLlama)'!$H$13*100+_xlfn.NORM.S.INV(RAND())*'Data (DefiLlama)'!$K$13*$C$6</f>
        <v>7.0233775136240011</v>
      </c>
      <c r="J1248" s="172">
        <f ca="1">C1248*'Allocation - Base'!$H$6+D1248*'Allocation - Base'!$H$7+E1248*'Allocation - Base'!$H$8+F1248*'Allocation - Base'!$H$9+G1248*'Allocation - Base'!$H$10+H1248*'Allocation - Base'!$H$11+I1248*'Allocation - Base'!$H$12</f>
        <v>4.1870195818874567</v>
      </c>
      <c r="K1248" s="172">
        <f t="shared" ca="1" si="55"/>
        <v>0</v>
      </c>
      <c r="L1248" s="172">
        <f t="shared" ca="1" si="56"/>
        <v>4.0870195818874571</v>
      </c>
      <c r="M1248" s="172">
        <f t="shared" ca="1" si="57"/>
        <v>4.0870195818874571</v>
      </c>
      <c r="N1248" s="172"/>
    </row>
    <row r="1249" spans="2:14" x14ac:dyDescent="0.25">
      <c r="B1249" s="164">
        <v>1217</v>
      </c>
      <c r="C1249" s="172">
        <f ca="1">'Data (DefiLlama)'!$H$7*100+_xlfn.NORM.S.INV(RAND())*'Data (DefiLlama)'!$K$7*$C$6</f>
        <v>4.4586904582908584</v>
      </c>
      <c r="D1249" s="172">
        <f ca="1">'Data (DefiLlama)'!$H$8*100+_xlfn.NORM.S.INV(RAND())*'Data (DefiLlama)'!$K$8*$C$6</f>
        <v>5.2936888378815139</v>
      </c>
      <c r="E1249" s="172">
        <f ca="1">'Data (DefiLlama)'!$H$9*100+_xlfn.NORM.S.INV(RAND())*'Data (DefiLlama)'!$K$9*$C$6</f>
        <v>3.9615802629800272</v>
      </c>
      <c r="F1249" s="172">
        <f ca="1">'Data (DefiLlama)'!$H$10*100+_xlfn.NORM.S.INV(RAND())*'Data (DefiLlama)'!$K$10*$C$6</f>
        <v>3.224462040194946</v>
      </c>
      <c r="G1249" s="172">
        <f ca="1">'Data (DefiLlama)'!$H$11*100+_xlfn.NORM.S.INV(RAND())*'Data (DefiLlama)'!$K$11*$C$6</f>
        <v>0.14095854417093984</v>
      </c>
      <c r="H1249" s="172">
        <f ca="1">'Data (DefiLlama)'!$H$12*100+_xlfn.NORM.S.INV(RAND())*'Data (DefiLlama)'!$K$12*$C$6</f>
        <v>4.5946272288700385</v>
      </c>
      <c r="I1249" s="175">
        <f ca="1">'Data (DefiLlama)'!$H$13*100+_xlfn.NORM.S.INV(RAND())*'Data (DefiLlama)'!$K$13*$C$6</f>
        <v>6.041058741693873</v>
      </c>
      <c r="J1249" s="172">
        <f ca="1">C1249*'Allocation - Base'!$H$6+D1249*'Allocation - Base'!$H$7+E1249*'Allocation - Base'!$H$8+F1249*'Allocation - Base'!$H$9+G1249*'Allocation - Base'!$H$10+H1249*'Allocation - Base'!$H$11+I1249*'Allocation - Base'!$H$12</f>
        <v>4.3476664242416954</v>
      </c>
      <c r="K1249" s="172">
        <f t="shared" ref="K1249:K1312" ca="1" si="58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1249" s="172">
        <f t="shared" ref="L1249:L1312" ca="1" si="59">J1249-$C$7*100-K1249</f>
        <v>4.2476664242416957</v>
      </c>
      <c r="M1249" s="172">
        <f t="shared" ref="M1249:M1312" ca="1" si="60">J1249-$C$7*100</f>
        <v>4.2476664242416957</v>
      </c>
      <c r="N1249" s="172"/>
    </row>
    <row r="1250" spans="2:14" x14ac:dyDescent="0.25">
      <c r="B1250" s="164">
        <v>1218</v>
      </c>
      <c r="C1250" s="172">
        <f ca="1">'Data (DefiLlama)'!$H$7*100+_xlfn.NORM.S.INV(RAND())*'Data (DefiLlama)'!$K$7*$C$6</f>
        <v>4.2277425538743865</v>
      </c>
      <c r="D1250" s="172">
        <f ca="1">'Data (DefiLlama)'!$H$8*100+_xlfn.NORM.S.INV(RAND())*'Data (DefiLlama)'!$K$8*$C$6</f>
        <v>3.9464847869476198</v>
      </c>
      <c r="E1250" s="172">
        <f ca="1">'Data (DefiLlama)'!$H$9*100+_xlfn.NORM.S.INV(RAND())*'Data (DefiLlama)'!$K$9*$C$6</f>
        <v>4.2451933410646001</v>
      </c>
      <c r="F1250" s="172">
        <f ca="1">'Data (DefiLlama)'!$H$10*100+_xlfn.NORM.S.INV(RAND())*'Data (DefiLlama)'!$K$10*$C$6</f>
        <v>3.8514369424060302</v>
      </c>
      <c r="G1250" s="172">
        <f ca="1">'Data (DefiLlama)'!$H$11*100+_xlfn.NORM.S.INV(RAND())*'Data (DefiLlama)'!$K$11*$C$6</f>
        <v>-0.52025016734968033</v>
      </c>
      <c r="H1250" s="172">
        <f ca="1">'Data (DefiLlama)'!$H$12*100+_xlfn.NORM.S.INV(RAND())*'Data (DefiLlama)'!$K$12*$C$6</f>
        <v>4.0672595470374304</v>
      </c>
      <c r="I1250" s="175">
        <f ca="1">'Data (DefiLlama)'!$H$13*100+_xlfn.NORM.S.INV(RAND())*'Data (DefiLlama)'!$K$13*$C$6</f>
        <v>5.80802444898546</v>
      </c>
      <c r="J1250" s="172">
        <f ca="1">C1250*'Allocation - Base'!$H$6+D1250*'Allocation - Base'!$H$7+E1250*'Allocation - Base'!$H$8+F1250*'Allocation - Base'!$H$9+G1250*'Allocation - Base'!$H$10+H1250*'Allocation - Base'!$H$11+I1250*'Allocation - Base'!$H$12</f>
        <v>3.9003187218535014</v>
      </c>
      <c r="K1250" s="172">
        <f t="shared" ca="1" si="58"/>
        <v>0</v>
      </c>
      <c r="L1250" s="172">
        <f t="shared" ca="1" si="59"/>
        <v>3.8003187218535013</v>
      </c>
      <c r="M1250" s="172">
        <f t="shared" ca="1" si="60"/>
        <v>3.8003187218535013</v>
      </c>
      <c r="N1250" s="172"/>
    </row>
    <row r="1251" spans="2:14" x14ac:dyDescent="0.25">
      <c r="B1251" s="164">
        <v>1219</v>
      </c>
      <c r="C1251" s="172">
        <f ca="1">'Data (DefiLlama)'!$H$7*100+_xlfn.NORM.S.INV(RAND())*'Data (DefiLlama)'!$K$7*$C$6</f>
        <v>4.0019978572837251</v>
      </c>
      <c r="D1251" s="172">
        <f ca="1">'Data (DefiLlama)'!$H$8*100+_xlfn.NORM.S.INV(RAND())*'Data (DefiLlama)'!$K$8*$C$6</f>
        <v>4.6377641740067395</v>
      </c>
      <c r="E1251" s="172">
        <f ca="1">'Data (DefiLlama)'!$H$9*100+_xlfn.NORM.S.INV(RAND())*'Data (DefiLlama)'!$K$9*$C$6</f>
        <v>4.97139829217664</v>
      </c>
      <c r="F1251" s="172">
        <f ca="1">'Data (DefiLlama)'!$H$10*100+_xlfn.NORM.S.INV(RAND())*'Data (DefiLlama)'!$K$10*$C$6</f>
        <v>3.0768043043215694</v>
      </c>
      <c r="G1251" s="172">
        <f ca="1">'Data (DefiLlama)'!$H$11*100+_xlfn.NORM.S.INV(RAND())*'Data (DefiLlama)'!$K$11*$C$6</f>
        <v>-0.71737127859090122</v>
      </c>
      <c r="H1251" s="172">
        <f ca="1">'Data (DefiLlama)'!$H$12*100+_xlfn.NORM.S.INV(RAND())*'Data (DefiLlama)'!$K$12*$C$6</f>
        <v>4.0459759631999903</v>
      </c>
      <c r="I1251" s="175">
        <f ca="1">'Data (DefiLlama)'!$H$13*100+_xlfn.NORM.S.INV(RAND())*'Data (DefiLlama)'!$K$13*$C$6</f>
        <v>4.462537308784122</v>
      </c>
      <c r="J1251" s="172">
        <f ca="1">C1251*'Allocation - Base'!$H$6+D1251*'Allocation - Base'!$H$7+E1251*'Allocation - Base'!$H$8+F1251*'Allocation - Base'!$H$9+G1251*'Allocation - Base'!$H$10+H1251*'Allocation - Base'!$H$11+I1251*'Allocation - Base'!$H$12</f>
        <v>4.173917804281416</v>
      </c>
      <c r="K1251" s="172">
        <f t="shared" ca="1" si="58"/>
        <v>0</v>
      </c>
      <c r="L1251" s="172">
        <f t="shared" ca="1" si="59"/>
        <v>4.0739178042814164</v>
      </c>
      <c r="M1251" s="172">
        <f t="shared" ca="1" si="60"/>
        <v>4.0739178042814164</v>
      </c>
      <c r="N1251" s="172"/>
    </row>
    <row r="1252" spans="2:14" x14ac:dyDescent="0.25">
      <c r="B1252" s="164">
        <v>1220</v>
      </c>
      <c r="C1252" s="172">
        <f ca="1">'Data (DefiLlama)'!$H$7*100+_xlfn.NORM.S.INV(RAND())*'Data (DefiLlama)'!$K$7*$C$6</f>
        <v>4.466694476346456</v>
      </c>
      <c r="D1252" s="172">
        <f ca="1">'Data (DefiLlama)'!$H$8*100+_xlfn.NORM.S.INV(RAND())*'Data (DefiLlama)'!$K$8*$C$6</f>
        <v>5.4170766641988815</v>
      </c>
      <c r="E1252" s="172">
        <f ca="1">'Data (DefiLlama)'!$H$9*100+_xlfn.NORM.S.INV(RAND())*'Data (DefiLlama)'!$K$9*$C$6</f>
        <v>4.2661675603029989</v>
      </c>
      <c r="F1252" s="172">
        <f ca="1">'Data (DefiLlama)'!$H$10*100+_xlfn.NORM.S.INV(RAND())*'Data (DefiLlama)'!$K$10*$C$6</f>
        <v>3.7149643706950592</v>
      </c>
      <c r="G1252" s="172">
        <f ca="1">'Data (DefiLlama)'!$H$11*100+_xlfn.NORM.S.INV(RAND())*'Data (DefiLlama)'!$K$11*$C$6</f>
        <v>0.71580110190705359</v>
      </c>
      <c r="H1252" s="172">
        <f ca="1">'Data (DefiLlama)'!$H$12*100+_xlfn.NORM.S.INV(RAND())*'Data (DefiLlama)'!$K$12*$C$6</f>
        <v>5.4251973570713172</v>
      </c>
      <c r="I1252" s="175">
        <f ca="1">'Data (DefiLlama)'!$H$13*100+_xlfn.NORM.S.INV(RAND())*'Data (DefiLlama)'!$K$13*$C$6</f>
        <v>5.9729698060371685</v>
      </c>
      <c r="J1252" s="172">
        <f ca="1">C1252*'Allocation - Base'!$H$6+D1252*'Allocation - Base'!$H$7+E1252*'Allocation - Base'!$H$8+F1252*'Allocation - Base'!$H$9+G1252*'Allocation - Base'!$H$10+H1252*'Allocation - Base'!$H$11+I1252*'Allocation - Base'!$H$12</f>
        <v>4.6103890576854569</v>
      </c>
      <c r="K1252" s="172">
        <f t="shared" ca="1" si="58"/>
        <v>0</v>
      </c>
      <c r="L1252" s="172">
        <f t="shared" ca="1" si="59"/>
        <v>4.5103890576854573</v>
      </c>
      <c r="M1252" s="172">
        <f t="shared" ca="1" si="60"/>
        <v>4.5103890576854573</v>
      </c>
      <c r="N1252" s="172"/>
    </row>
    <row r="1253" spans="2:14" x14ac:dyDescent="0.25">
      <c r="B1253" s="164">
        <v>1221</v>
      </c>
      <c r="C1253" s="172">
        <f ca="1">'Data (DefiLlama)'!$H$7*100+_xlfn.NORM.S.INV(RAND())*'Data (DefiLlama)'!$K$7*$C$6</f>
        <v>4.2060780030799316</v>
      </c>
      <c r="D1253" s="172">
        <f ca="1">'Data (DefiLlama)'!$H$8*100+_xlfn.NORM.S.INV(RAND())*'Data (DefiLlama)'!$K$8*$C$6</f>
        <v>4.2453607460556118</v>
      </c>
      <c r="E1253" s="172">
        <f ca="1">'Data (DefiLlama)'!$H$9*100+_xlfn.NORM.S.INV(RAND())*'Data (DefiLlama)'!$K$9*$C$6</f>
        <v>5.1359803116816929</v>
      </c>
      <c r="F1253" s="172">
        <f ca="1">'Data (DefiLlama)'!$H$10*100+_xlfn.NORM.S.INV(RAND())*'Data (DefiLlama)'!$K$10*$C$6</f>
        <v>2.2546228742161634</v>
      </c>
      <c r="G1253" s="172">
        <f ca="1">'Data (DefiLlama)'!$H$11*100+_xlfn.NORM.S.INV(RAND())*'Data (DefiLlama)'!$K$11*$C$6</f>
        <v>1.7682144386593139E-3</v>
      </c>
      <c r="H1253" s="172">
        <f ca="1">'Data (DefiLlama)'!$H$12*100+_xlfn.NORM.S.INV(RAND())*'Data (DefiLlama)'!$K$12*$C$6</f>
        <v>4.5993823125236037</v>
      </c>
      <c r="I1253" s="175">
        <f ca="1">'Data (DefiLlama)'!$H$13*100+_xlfn.NORM.S.INV(RAND())*'Data (DefiLlama)'!$K$13*$C$6</f>
        <v>4.5238372665046969</v>
      </c>
      <c r="J1253" s="172">
        <f ca="1">C1253*'Allocation - Base'!$H$6+D1253*'Allocation - Base'!$H$7+E1253*'Allocation - Base'!$H$8+F1253*'Allocation - Base'!$H$9+G1253*'Allocation - Base'!$H$10+H1253*'Allocation - Base'!$H$11+I1253*'Allocation - Base'!$H$12</f>
        <v>4.297154422958779</v>
      </c>
      <c r="K1253" s="172">
        <f t="shared" ca="1" si="58"/>
        <v>0</v>
      </c>
      <c r="L1253" s="172">
        <f t="shared" ca="1" si="59"/>
        <v>4.1971544229587794</v>
      </c>
      <c r="M1253" s="172">
        <f t="shared" ca="1" si="60"/>
        <v>4.1971544229587794</v>
      </c>
      <c r="N1253" s="172"/>
    </row>
    <row r="1254" spans="2:14" x14ac:dyDescent="0.25">
      <c r="B1254" s="164">
        <v>1222</v>
      </c>
      <c r="C1254" s="172">
        <f ca="1">'Data (DefiLlama)'!$H$7*100+_xlfn.NORM.S.INV(RAND())*'Data (DefiLlama)'!$K$7*$C$6</f>
        <v>4.0602355540011326</v>
      </c>
      <c r="D1254" s="172">
        <f ca="1">'Data (DefiLlama)'!$H$8*100+_xlfn.NORM.S.INV(RAND())*'Data (DefiLlama)'!$K$8*$C$6</f>
        <v>4.827574857726697</v>
      </c>
      <c r="E1254" s="172">
        <f ca="1">'Data (DefiLlama)'!$H$9*100+_xlfn.NORM.S.INV(RAND())*'Data (DefiLlama)'!$K$9*$C$6</f>
        <v>4.4016085163364016</v>
      </c>
      <c r="F1254" s="172">
        <f ca="1">'Data (DefiLlama)'!$H$10*100+_xlfn.NORM.S.INV(RAND())*'Data (DefiLlama)'!$K$10*$C$6</f>
        <v>3.8965444025827525</v>
      </c>
      <c r="G1254" s="172">
        <f ca="1">'Data (DefiLlama)'!$H$11*100+_xlfn.NORM.S.INV(RAND())*'Data (DefiLlama)'!$K$11*$C$6</f>
        <v>-0.53322150947154523</v>
      </c>
      <c r="H1254" s="172">
        <f ca="1">'Data (DefiLlama)'!$H$12*100+_xlfn.NORM.S.INV(RAND())*'Data (DefiLlama)'!$K$12*$C$6</f>
        <v>5.1507735400485783</v>
      </c>
      <c r="I1254" s="175">
        <f ca="1">'Data (DefiLlama)'!$H$13*100+_xlfn.NORM.S.INV(RAND())*'Data (DefiLlama)'!$K$13*$C$6</f>
        <v>5.1305502520703126</v>
      </c>
      <c r="J1254" s="172">
        <f ca="1">C1254*'Allocation - Base'!$H$6+D1254*'Allocation - Base'!$H$7+E1254*'Allocation - Base'!$H$8+F1254*'Allocation - Base'!$H$9+G1254*'Allocation - Base'!$H$10+H1254*'Allocation - Base'!$H$11+I1254*'Allocation - Base'!$H$12</f>
        <v>4.2713214652498239</v>
      </c>
      <c r="K1254" s="172">
        <f t="shared" ca="1" si="58"/>
        <v>0</v>
      </c>
      <c r="L1254" s="172">
        <f t="shared" ca="1" si="59"/>
        <v>4.1713214652498243</v>
      </c>
      <c r="M1254" s="172">
        <f t="shared" ca="1" si="60"/>
        <v>4.1713214652498243</v>
      </c>
      <c r="N1254" s="172"/>
    </row>
    <row r="1255" spans="2:14" x14ac:dyDescent="0.25">
      <c r="B1255" s="164">
        <v>1223</v>
      </c>
      <c r="C1255" s="172">
        <f ca="1">'Data (DefiLlama)'!$H$7*100+_xlfn.NORM.S.INV(RAND())*'Data (DefiLlama)'!$K$7*$C$6</f>
        <v>4.5978063490230952</v>
      </c>
      <c r="D1255" s="172">
        <f ca="1">'Data (DefiLlama)'!$H$8*100+_xlfn.NORM.S.INV(RAND())*'Data (DefiLlama)'!$K$8*$C$6</f>
        <v>4.6453128738005693</v>
      </c>
      <c r="E1255" s="172">
        <f ca="1">'Data (DefiLlama)'!$H$9*100+_xlfn.NORM.S.INV(RAND())*'Data (DefiLlama)'!$K$9*$C$6</f>
        <v>3.9619062893972035</v>
      </c>
      <c r="F1255" s="172">
        <f ca="1">'Data (DefiLlama)'!$H$10*100+_xlfn.NORM.S.INV(RAND())*'Data (DefiLlama)'!$K$10*$C$6</f>
        <v>3.8216870791252791</v>
      </c>
      <c r="G1255" s="172">
        <f ca="1">'Data (DefiLlama)'!$H$11*100+_xlfn.NORM.S.INV(RAND())*'Data (DefiLlama)'!$K$11*$C$6</f>
        <v>-0.10497345929281177</v>
      </c>
      <c r="H1255" s="172">
        <f ca="1">'Data (DefiLlama)'!$H$12*100+_xlfn.NORM.S.INV(RAND())*'Data (DefiLlama)'!$K$12*$C$6</f>
        <v>4.8550918797458182</v>
      </c>
      <c r="I1255" s="175">
        <f ca="1">'Data (DefiLlama)'!$H$13*100+_xlfn.NORM.S.INV(RAND())*'Data (DefiLlama)'!$K$13*$C$6</f>
        <v>5.8158904526492678</v>
      </c>
      <c r="J1255" s="172">
        <f ca="1">C1255*'Allocation - Base'!$H$6+D1255*'Allocation - Base'!$H$7+E1255*'Allocation - Base'!$H$8+F1255*'Allocation - Base'!$H$9+G1255*'Allocation - Base'!$H$10+H1255*'Allocation - Base'!$H$11+I1255*'Allocation - Base'!$H$12</f>
        <v>4.254161804503604</v>
      </c>
      <c r="K1255" s="172">
        <f t="shared" ca="1" si="58"/>
        <v>0</v>
      </c>
      <c r="L1255" s="172">
        <f t="shared" ca="1" si="59"/>
        <v>4.1541618045036044</v>
      </c>
      <c r="M1255" s="172">
        <f t="shared" ca="1" si="60"/>
        <v>4.1541618045036044</v>
      </c>
      <c r="N1255" s="172"/>
    </row>
    <row r="1256" spans="2:14" x14ac:dyDescent="0.25">
      <c r="B1256" s="164">
        <v>1224</v>
      </c>
      <c r="C1256" s="172">
        <f ca="1">'Data (DefiLlama)'!$H$7*100+_xlfn.NORM.S.INV(RAND())*'Data (DefiLlama)'!$K$7*$C$6</f>
        <v>4.3568902602155957</v>
      </c>
      <c r="D1256" s="172">
        <f ca="1">'Data (DefiLlama)'!$H$8*100+_xlfn.NORM.S.INV(RAND())*'Data (DefiLlama)'!$K$8*$C$6</f>
        <v>4.7906267284708708</v>
      </c>
      <c r="E1256" s="172">
        <f ca="1">'Data (DefiLlama)'!$H$9*100+_xlfn.NORM.S.INV(RAND())*'Data (DefiLlama)'!$K$9*$C$6</f>
        <v>4.3242786888734512</v>
      </c>
      <c r="F1256" s="172">
        <f ca="1">'Data (DefiLlama)'!$H$10*100+_xlfn.NORM.S.INV(RAND())*'Data (DefiLlama)'!$K$10*$C$6</f>
        <v>3.0408108880373321</v>
      </c>
      <c r="G1256" s="172">
        <f ca="1">'Data (DefiLlama)'!$H$11*100+_xlfn.NORM.S.INV(RAND())*'Data (DefiLlama)'!$K$11*$C$6</f>
        <v>5.6271913865699637E-2</v>
      </c>
      <c r="H1256" s="172">
        <f ca="1">'Data (DefiLlama)'!$H$12*100+_xlfn.NORM.S.INV(RAND())*'Data (DefiLlama)'!$K$12*$C$6</f>
        <v>5.0860054341105458</v>
      </c>
      <c r="I1256" s="175">
        <f ca="1">'Data (DefiLlama)'!$H$13*100+_xlfn.NORM.S.INV(RAND())*'Data (DefiLlama)'!$K$13*$C$6</f>
        <v>6.3652656359320874</v>
      </c>
      <c r="J1256" s="172">
        <f ca="1">C1256*'Allocation - Base'!$H$6+D1256*'Allocation - Base'!$H$7+E1256*'Allocation - Base'!$H$8+F1256*'Allocation - Base'!$H$9+G1256*'Allocation - Base'!$H$10+H1256*'Allocation - Base'!$H$11+I1256*'Allocation - Base'!$H$12</f>
        <v>4.3515078432106264</v>
      </c>
      <c r="K1256" s="172">
        <f t="shared" ca="1" si="58"/>
        <v>0.43211368786817234</v>
      </c>
      <c r="L1256" s="172">
        <f t="shared" ca="1" si="59"/>
        <v>3.8193941553424544</v>
      </c>
      <c r="M1256" s="172">
        <f t="shared" ca="1" si="60"/>
        <v>4.2515078432106268</v>
      </c>
      <c r="N1256" s="172"/>
    </row>
    <row r="1257" spans="2:14" x14ac:dyDescent="0.25">
      <c r="B1257" s="164">
        <v>1225</v>
      </c>
      <c r="C1257" s="172">
        <f ca="1">'Data (DefiLlama)'!$H$7*100+_xlfn.NORM.S.INV(RAND())*'Data (DefiLlama)'!$K$7*$C$6</f>
        <v>4.0194415939937862</v>
      </c>
      <c r="D1257" s="172">
        <f ca="1">'Data (DefiLlama)'!$H$8*100+_xlfn.NORM.S.INV(RAND())*'Data (DefiLlama)'!$K$8*$C$6</f>
        <v>5.7453439899303964</v>
      </c>
      <c r="E1257" s="172">
        <f ca="1">'Data (DefiLlama)'!$H$9*100+_xlfn.NORM.S.INV(RAND())*'Data (DefiLlama)'!$K$9*$C$6</f>
        <v>4.4350040790915033</v>
      </c>
      <c r="F1257" s="172">
        <f ca="1">'Data (DefiLlama)'!$H$10*100+_xlfn.NORM.S.INV(RAND())*'Data (DefiLlama)'!$K$10*$C$6</f>
        <v>3.9073948544334578</v>
      </c>
      <c r="G1257" s="172">
        <f ca="1">'Data (DefiLlama)'!$H$11*100+_xlfn.NORM.S.INV(RAND())*'Data (DefiLlama)'!$K$11*$C$6</f>
        <v>-0.30870798868510468</v>
      </c>
      <c r="H1257" s="172">
        <f ca="1">'Data (DefiLlama)'!$H$12*100+_xlfn.NORM.S.INV(RAND())*'Data (DefiLlama)'!$K$12*$C$6</f>
        <v>6.6299125395483109</v>
      </c>
      <c r="I1257" s="175">
        <f ca="1">'Data (DefiLlama)'!$H$13*100+_xlfn.NORM.S.INV(RAND())*'Data (DefiLlama)'!$K$13*$C$6</f>
        <v>5.0181970071663775</v>
      </c>
      <c r="J1257" s="172">
        <f ca="1">C1257*'Allocation - Base'!$H$6+D1257*'Allocation - Base'!$H$7+E1257*'Allocation - Base'!$H$8+F1257*'Allocation - Base'!$H$9+G1257*'Allocation - Base'!$H$10+H1257*'Allocation - Base'!$H$11+I1257*'Allocation - Base'!$H$12</f>
        <v>4.7299709769516021</v>
      </c>
      <c r="K1257" s="172">
        <f t="shared" ca="1" si="58"/>
        <v>0</v>
      </c>
      <c r="L1257" s="172">
        <f t="shared" ca="1" si="59"/>
        <v>4.6299709769516024</v>
      </c>
      <c r="M1257" s="172">
        <f t="shared" ca="1" si="60"/>
        <v>4.6299709769516024</v>
      </c>
      <c r="N1257" s="172"/>
    </row>
    <row r="1258" spans="2:14" x14ac:dyDescent="0.25">
      <c r="B1258" s="164">
        <v>1226</v>
      </c>
      <c r="C1258" s="172">
        <f ca="1">'Data (DefiLlama)'!$H$7*100+_xlfn.NORM.S.INV(RAND())*'Data (DefiLlama)'!$K$7*$C$6</f>
        <v>4.268499452481306</v>
      </c>
      <c r="D1258" s="172">
        <f ca="1">'Data (DefiLlama)'!$H$8*100+_xlfn.NORM.S.INV(RAND())*'Data (DefiLlama)'!$K$8*$C$6</f>
        <v>4.1094684660012062</v>
      </c>
      <c r="E1258" s="172">
        <f ca="1">'Data (DefiLlama)'!$H$9*100+_xlfn.NORM.S.INV(RAND())*'Data (DefiLlama)'!$K$9*$C$6</f>
        <v>4.0304939726912519</v>
      </c>
      <c r="F1258" s="172">
        <f ca="1">'Data (DefiLlama)'!$H$10*100+_xlfn.NORM.S.INV(RAND())*'Data (DefiLlama)'!$K$10*$C$6</f>
        <v>3.3118903985579786</v>
      </c>
      <c r="G1258" s="172">
        <f ca="1">'Data (DefiLlama)'!$H$11*100+_xlfn.NORM.S.INV(RAND())*'Data (DefiLlama)'!$K$11*$C$6</f>
        <v>0.28794350362142268</v>
      </c>
      <c r="H1258" s="172">
        <f ca="1">'Data (DefiLlama)'!$H$12*100+_xlfn.NORM.S.INV(RAND())*'Data (DefiLlama)'!$K$12*$C$6</f>
        <v>4.6664805435544343</v>
      </c>
      <c r="I1258" s="175">
        <f ca="1">'Data (DefiLlama)'!$H$13*100+_xlfn.NORM.S.INV(RAND())*'Data (DefiLlama)'!$K$13*$C$6</f>
        <v>4.2117273337791454</v>
      </c>
      <c r="J1258" s="172">
        <f ca="1">C1258*'Allocation - Base'!$H$6+D1258*'Allocation - Base'!$H$7+E1258*'Allocation - Base'!$H$8+F1258*'Allocation - Base'!$H$9+G1258*'Allocation - Base'!$H$10+H1258*'Allocation - Base'!$H$11+I1258*'Allocation - Base'!$H$12</f>
        <v>4.0299097021317429</v>
      </c>
      <c r="K1258" s="172">
        <f t="shared" ca="1" si="58"/>
        <v>0</v>
      </c>
      <c r="L1258" s="172">
        <f t="shared" ca="1" si="59"/>
        <v>3.9299097021317428</v>
      </c>
      <c r="M1258" s="172">
        <f t="shared" ca="1" si="60"/>
        <v>3.9299097021317428</v>
      </c>
      <c r="N1258" s="172"/>
    </row>
    <row r="1259" spans="2:14" x14ac:dyDescent="0.25">
      <c r="B1259" s="164">
        <v>1227</v>
      </c>
      <c r="C1259" s="172">
        <f ca="1">'Data (DefiLlama)'!$H$7*100+_xlfn.NORM.S.INV(RAND())*'Data (DefiLlama)'!$K$7*$C$6</f>
        <v>4.2370087365155404</v>
      </c>
      <c r="D1259" s="172">
        <f ca="1">'Data (DefiLlama)'!$H$8*100+_xlfn.NORM.S.INV(RAND())*'Data (DefiLlama)'!$K$8*$C$6</f>
        <v>5.0023622772227485</v>
      </c>
      <c r="E1259" s="172">
        <f ca="1">'Data (DefiLlama)'!$H$9*100+_xlfn.NORM.S.INV(RAND())*'Data (DefiLlama)'!$K$9*$C$6</f>
        <v>4.5266709036496779</v>
      </c>
      <c r="F1259" s="172">
        <f ca="1">'Data (DefiLlama)'!$H$10*100+_xlfn.NORM.S.INV(RAND())*'Data (DefiLlama)'!$K$10*$C$6</f>
        <v>3.5840236463450266</v>
      </c>
      <c r="G1259" s="172">
        <f ca="1">'Data (DefiLlama)'!$H$11*100+_xlfn.NORM.S.INV(RAND())*'Data (DefiLlama)'!$K$11*$C$6</f>
        <v>8.1627882499191479E-2</v>
      </c>
      <c r="H1259" s="172">
        <f ca="1">'Data (DefiLlama)'!$H$12*100+_xlfn.NORM.S.INV(RAND())*'Data (DefiLlama)'!$K$12*$C$6</f>
        <v>4.3380416668871131</v>
      </c>
      <c r="I1259" s="175">
        <f ca="1">'Data (DefiLlama)'!$H$13*100+_xlfn.NORM.S.INV(RAND())*'Data (DefiLlama)'!$K$13*$C$6</f>
        <v>7.1185009791046578</v>
      </c>
      <c r="J1259" s="172">
        <f ca="1">C1259*'Allocation - Base'!$H$6+D1259*'Allocation - Base'!$H$7+E1259*'Allocation - Base'!$H$8+F1259*'Allocation - Base'!$H$9+G1259*'Allocation - Base'!$H$10+H1259*'Allocation - Base'!$H$11+I1259*'Allocation - Base'!$H$12</f>
        <v>4.3081485603307952</v>
      </c>
      <c r="K1259" s="172">
        <f t="shared" ca="1" si="58"/>
        <v>0</v>
      </c>
      <c r="L1259" s="172">
        <f t="shared" ca="1" si="59"/>
        <v>4.2081485603307955</v>
      </c>
      <c r="M1259" s="172">
        <f t="shared" ca="1" si="60"/>
        <v>4.2081485603307955</v>
      </c>
      <c r="N1259" s="172"/>
    </row>
    <row r="1260" spans="2:14" x14ac:dyDescent="0.25">
      <c r="B1260" s="164">
        <v>1228</v>
      </c>
      <c r="C1260" s="172">
        <f ca="1">'Data (DefiLlama)'!$H$7*100+_xlfn.NORM.S.INV(RAND())*'Data (DefiLlama)'!$K$7*$C$6</f>
        <v>4.1934218058240091</v>
      </c>
      <c r="D1260" s="172">
        <f ca="1">'Data (DefiLlama)'!$H$8*100+_xlfn.NORM.S.INV(RAND())*'Data (DefiLlama)'!$K$8*$C$6</f>
        <v>5.6554553982302185</v>
      </c>
      <c r="E1260" s="172">
        <f ca="1">'Data (DefiLlama)'!$H$9*100+_xlfn.NORM.S.INV(RAND())*'Data (DefiLlama)'!$K$9*$C$6</f>
        <v>5.1050583132343021</v>
      </c>
      <c r="F1260" s="172">
        <f ca="1">'Data (DefiLlama)'!$H$10*100+_xlfn.NORM.S.INV(RAND())*'Data (DefiLlama)'!$K$10*$C$6</f>
        <v>3.7111431612493297</v>
      </c>
      <c r="G1260" s="172">
        <f ca="1">'Data (DefiLlama)'!$H$11*100+_xlfn.NORM.S.INV(RAND())*'Data (DefiLlama)'!$K$11*$C$6</f>
        <v>8.8633327359498401E-2</v>
      </c>
      <c r="H1260" s="172">
        <f ca="1">'Data (DefiLlama)'!$H$12*100+_xlfn.NORM.S.INV(RAND())*'Data (DefiLlama)'!$K$12*$C$6</f>
        <v>4.8151830648615555</v>
      </c>
      <c r="I1260" s="175">
        <f ca="1">'Data (DefiLlama)'!$H$13*100+_xlfn.NORM.S.INV(RAND())*'Data (DefiLlama)'!$K$13*$C$6</f>
        <v>3.4817986563668568</v>
      </c>
      <c r="J1260" s="172">
        <f ca="1">C1260*'Allocation - Base'!$H$6+D1260*'Allocation - Base'!$H$7+E1260*'Allocation - Base'!$H$8+F1260*'Allocation - Base'!$H$9+G1260*'Allocation - Base'!$H$10+H1260*'Allocation - Base'!$H$11+I1260*'Allocation - Base'!$H$12</f>
        <v>4.6748640957105412</v>
      </c>
      <c r="K1260" s="172">
        <f t="shared" ca="1" si="58"/>
        <v>0</v>
      </c>
      <c r="L1260" s="172">
        <f t="shared" ca="1" si="59"/>
        <v>4.5748640957105415</v>
      </c>
      <c r="M1260" s="172">
        <f t="shared" ca="1" si="60"/>
        <v>4.5748640957105415</v>
      </c>
      <c r="N1260" s="172"/>
    </row>
    <row r="1261" spans="2:14" x14ac:dyDescent="0.25">
      <c r="B1261" s="164">
        <v>1229</v>
      </c>
      <c r="C1261" s="172">
        <f ca="1">'Data (DefiLlama)'!$H$7*100+_xlfn.NORM.S.INV(RAND())*'Data (DefiLlama)'!$K$7*$C$6</f>
        <v>4.6139535566197321</v>
      </c>
      <c r="D1261" s="172">
        <f ca="1">'Data (DefiLlama)'!$H$8*100+_xlfn.NORM.S.INV(RAND())*'Data (DefiLlama)'!$K$8*$C$6</f>
        <v>4.9130663035386579</v>
      </c>
      <c r="E1261" s="172">
        <f ca="1">'Data (DefiLlama)'!$H$9*100+_xlfn.NORM.S.INV(RAND())*'Data (DefiLlama)'!$K$9*$C$6</f>
        <v>4.4066795959637783</v>
      </c>
      <c r="F1261" s="172">
        <f ca="1">'Data (DefiLlama)'!$H$10*100+_xlfn.NORM.S.INV(RAND())*'Data (DefiLlama)'!$K$10*$C$6</f>
        <v>3.6633977922237517</v>
      </c>
      <c r="G1261" s="172">
        <f ca="1">'Data (DefiLlama)'!$H$11*100+_xlfn.NORM.S.INV(RAND())*'Data (DefiLlama)'!$K$11*$C$6</f>
        <v>-0.23415127051727988</v>
      </c>
      <c r="H1261" s="172">
        <f ca="1">'Data (DefiLlama)'!$H$12*100+_xlfn.NORM.S.INV(RAND())*'Data (DefiLlama)'!$K$12*$C$6</f>
        <v>4.7641345668474635</v>
      </c>
      <c r="I1261" s="175">
        <f ca="1">'Data (DefiLlama)'!$H$13*100+_xlfn.NORM.S.INV(RAND())*'Data (DefiLlama)'!$K$13*$C$6</f>
        <v>4.9689227068470085</v>
      </c>
      <c r="J1261" s="172">
        <f ca="1">C1261*'Allocation - Base'!$H$6+D1261*'Allocation - Base'!$H$7+E1261*'Allocation - Base'!$H$8+F1261*'Allocation - Base'!$H$9+G1261*'Allocation - Base'!$H$10+H1261*'Allocation - Base'!$H$11+I1261*'Allocation - Base'!$H$12</f>
        <v>4.417035163362784</v>
      </c>
      <c r="K1261" s="172">
        <f t="shared" ca="1" si="58"/>
        <v>0</v>
      </c>
      <c r="L1261" s="172">
        <f t="shared" ca="1" si="59"/>
        <v>4.3170351633627844</v>
      </c>
      <c r="M1261" s="172">
        <f t="shared" ca="1" si="60"/>
        <v>4.3170351633627844</v>
      </c>
      <c r="N1261" s="172"/>
    </row>
    <row r="1262" spans="2:14" x14ac:dyDescent="0.25">
      <c r="B1262" s="164">
        <v>1230</v>
      </c>
      <c r="C1262" s="172">
        <f ca="1">'Data (DefiLlama)'!$H$7*100+_xlfn.NORM.S.INV(RAND())*'Data (DefiLlama)'!$K$7*$C$6</f>
        <v>4.4570304790605277</v>
      </c>
      <c r="D1262" s="172">
        <f ca="1">'Data (DefiLlama)'!$H$8*100+_xlfn.NORM.S.INV(RAND())*'Data (DefiLlama)'!$K$8*$C$6</f>
        <v>5.6296834150065003</v>
      </c>
      <c r="E1262" s="172">
        <f ca="1">'Data (DefiLlama)'!$H$9*100+_xlfn.NORM.S.INV(RAND())*'Data (DefiLlama)'!$K$9*$C$6</f>
        <v>4.287755429074549</v>
      </c>
      <c r="F1262" s="172">
        <f ca="1">'Data (DefiLlama)'!$H$10*100+_xlfn.NORM.S.INV(RAND())*'Data (DefiLlama)'!$K$10*$C$6</f>
        <v>4.9091423784667425</v>
      </c>
      <c r="G1262" s="172">
        <f ca="1">'Data (DefiLlama)'!$H$11*100+_xlfn.NORM.S.INV(RAND())*'Data (DefiLlama)'!$K$11*$C$6</f>
        <v>-0.35994664612055327</v>
      </c>
      <c r="H1262" s="172">
        <f ca="1">'Data (DefiLlama)'!$H$12*100+_xlfn.NORM.S.INV(RAND())*'Data (DefiLlama)'!$K$12*$C$6</f>
        <v>5.6478038015873384</v>
      </c>
      <c r="I1262" s="175">
        <f ca="1">'Data (DefiLlama)'!$H$13*100+_xlfn.NORM.S.INV(RAND())*'Data (DefiLlama)'!$K$13*$C$6</f>
        <v>4.3088847781876289</v>
      </c>
      <c r="J1262" s="172">
        <f ca="1">C1262*'Allocation - Base'!$H$6+D1262*'Allocation - Base'!$H$7+E1262*'Allocation - Base'!$H$8+F1262*'Allocation - Base'!$H$9+G1262*'Allocation - Base'!$H$10+H1262*'Allocation - Base'!$H$11+I1262*'Allocation - Base'!$H$12</f>
        <v>4.6456420926704931</v>
      </c>
      <c r="K1262" s="172">
        <f t="shared" ca="1" si="58"/>
        <v>0</v>
      </c>
      <c r="L1262" s="172">
        <f t="shared" ca="1" si="59"/>
        <v>4.5456420926704935</v>
      </c>
      <c r="M1262" s="172">
        <f t="shared" ca="1" si="60"/>
        <v>4.5456420926704935</v>
      </c>
      <c r="N1262" s="172"/>
    </row>
    <row r="1263" spans="2:14" x14ac:dyDescent="0.25">
      <c r="B1263" s="164">
        <v>1231</v>
      </c>
      <c r="C1263" s="172">
        <f ca="1">'Data (DefiLlama)'!$H$7*100+_xlfn.NORM.S.INV(RAND())*'Data (DefiLlama)'!$K$7*$C$6</f>
        <v>4.3012220746985781</v>
      </c>
      <c r="D1263" s="172">
        <f ca="1">'Data (DefiLlama)'!$H$8*100+_xlfn.NORM.S.INV(RAND())*'Data (DefiLlama)'!$K$8*$C$6</f>
        <v>5.0177228647073866</v>
      </c>
      <c r="E1263" s="172">
        <f ca="1">'Data (DefiLlama)'!$H$9*100+_xlfn.NORM.S.INV(RAND())*'Data (DefiLlama)'!$K$9*$C$6</f>
        <v>4.5967929431360988</v>
      </c>
      <c r="F1263" s="172">
        <f ca="1">'Data (DefiLlama)'!$H$10*100+_xlfn.NORM.S.INV(RAND())*'Data (DefiLlama)'!$K$10*$C$6</f>
        <v>2.915036636427049</v>
      </c>
      <c r="G1263" s="172">
        <f ca="1">'Data (DefiLlama)'!$H$11*100+_xlfn.NORM.S.INV(RAND())*'Data (DefiLlama)'!$K$11*$C$6</f>
        <v>1.3076242592608067E-2</v>
      </c>
      <c r="H1263" s="172">
        <f ca="1">'Data (DefiLlama)'!$H$12*100+_xlfn.NORM.S.INV(RAND())*'Data (DefiLlama)'!$K$12*$C$6</f>
        <v>6.525518069622664</v>
      </c>
      <c r="I1263" s="175">
        <f ca="1">'Data (DefiLlama)'!$H$13*100+_xlfn.NORM.S.INV(RAND())*'Data (DefiLlama)'!$K$13*$C$6</f>
        <v>6.4511221228634001</v>
      </c>
      <c r="J1263" s="172">
        <f ca="1">C1263*'Allocation - Base'!$H$6+D1263*'Allocation - Base'!$H$7+E1263*'Allocation - Base'!$H$8+F1263*'Allocation - Base'!$H$9+G1263*'Allocation - Base'!$H$10+H1263*'Allocation - Base'!$H$11+I1263*'Allocation - Base'!$H$12</f>
        <v>4.6734770969434747</v>
      </c>
      <c r="K1263" s="172">
        <f t="shared" ca="1" si="58"/>
        <v>0</v>
      </c>
      <c r="L1263" s="172">
        <f t="shared" ca="1" si="59"/>
        <v>4.573477096943475</v>
      </c>
      <c r="M1263" s="172">
        <f t="shared" ca="1" si="60"/>
        <v>4.573477096943475</v>
      </c>
      <c r="N1263" s="172"/>
    </row>
    <row r="1264" spans="2:14" x14ac:dyDescent="0.25">
      <c r="B1264" s="164">
        <v>1232</v>
      </c>
      <c r="C1264" s="172">
        <f ca="1">'Data (DefiLlama)'!$H$7*100+_xlfn.NORM.S.INV(RAND())*'Data (DefiLlama)'!$K$7*$C$6</f>
        <v>4.2279465802068446</v>
      </c>
      <c r="D1264" s="172">
        <f ca="1">'Data (DefiLlama)'!$H$8*100+_xlfn.NORM.S.INV(RAND())*'Data (DefiLlama)'!$K$8*$C$6</f>
        <v>4.494074286991661</v>
      </c>
      <c r="E1264" s="172">
        <f ca="1">'Data (DefiLlama)'!$H$9*100+_xlfn.NORM.S.INV(RAND())*'Data (DefiLlama)'!$K$9*$C$6</f>
        <v>4.3170755938397241</v>
      </c>
      <c r="F1264" s="172">
        <f ca="1">'Data (DefiLlama)'!$H$10*100+_xlfn.NORM.S.INV(RAND())*'Data (DefiLlama)'!$K$10*$C$6</f>
        <v>3.9438433501213197</v>
      </c>
      <c r="G1264" s="172">
        <f ca="1">'Data (DefiLlama)'!$H$11*100+_xlfn.NORM.S.INV(RAND())*'Data (DefiLlama)'!$K$11*$C$6</f>
        <v>5.7264492631344178E-2</v>
      </c>
      <c r="H1264" s="172">
        <f ca="1">'Data (DefiLlama)'!$H$12*100+_xlfn.NORM.S.INV(RAND())*'Data (DefiLlama)'!$K$12*$C$6</f>
        <v>6.0213010036101968</v>
      </c>
      <c r="I1264" s="175">
        <f ca="1">'Data (DefiLlama)'!$H$13*100+_xlfn.NORM.S.INV(RAND())*'Data (DefiLlama)'!$K$13*$C$6</f>
        <v>4.3398559602219056</v>
      </c>
      <c r="J1264" s="172">
        <f ca="1">C1264*'Allocation - Base'!$H$6+D1264*'Allocation - Base'!$H$7+E1264*'Allocation - Base'!$H$8+F1264*'Allocation - Base'!$H$9+G1264*'Allocation - Base'!$H$10+H1264*'Allocation - Base'!$H$11+I1264*'Allocation - Base'!$H$12</f>
        <v>4.3772298194429968</v>
      </c>
      <c r="K1264" s="172">
        <f t="shared" ca="1" si="58"/>
        <v>0</v>
      </c>
      <c r="L1264" s="172">
        <f t="shared" ca="1" si="59"/>
        <v>4.2772298194429972</v>
      </c>
      <c r="M1264" s="172">
        <f t="shared" ca="1" si="60"/>
        <v>4.2772298194429972</v>
      </c>
      <c r="N1264" s="172"/>
    </row>
    <row r="1265" spans="2:14" x14ac:dyDescent="0.25">
      <c r="B1265" s="164">
        <v>1233</v>
      </c>
      <c r="C1265" s="172">
        <f ca="1">'Data (DefiLlama)'!$H$7*100+_xlfn.NORM.S.INV(RAND())*'Data (DefiLlama)'!$K$7*$C$6</f>
        <v>3.9691608285627691</v>
      </c>
      <c r="D1265" s="172">
        <f ca="1">'Data (DefiLlama)'!$H$8*100+_xlfn.NORM.S.INV(RAND())*'Data (DefiLlama)'!$K$8*$C$6</f>
        <v>4.8447636842555841</v>
      </c>
      <c r="E1265" s="172">
        <f ca="1">'Data (DefiLlama)'!$H$9*100+_xlfn.NORM.S.INV(RAND())*'Data (DefiLlama)'!$K$9*$C$6</f>
        <v>3.8368685059287291</v>
      </c>
      <c r="F1265" s="172">
        <f ca="1">'Data (DefiLlama)'!$H$10*100+_xlfn.NORM.S.INV(RAND())*'Data (DefiLlama)'!$K$10*$C$6</f>
        <v>2.4317580326934616</v>
      </c>
      <c r="G1265" s="172">
        <f ca="1">'Data (DefiLlama)'!$H$11*100+_xlfn.NORM.S.INV(RAND())*'Data (DefiLlama)'!$K$11*$C$6</f>
        <v>-0.1940242382821718</v>
      </c>
      <c r="H1265" s="172">
        <f ca="1">'Data (DefiLlama)'!$H$12*100+_xlfn.NORM.S.INV(RAND())*'Data (DefiLlama)'!$K$12*$C$6</f>
        <v>4.7691819222191123</v>
      </c>
      <c r="I1265" s="175">
        <f ca="1">'Data (DefiLlama)'!$H$13*100+_xlfn.NORM.S.INV(RAND())*'Data (DefiLlama)'!$K$13*$C$6</f>
        <v>4.7883510194020689</v>
      </c>
      <c r="J1265" s="172">
        <f ca="1">C1265*'Allocation - Base'!$H$6+D1265*'Allocation - Base'!$H$7+E1265*'Allocation - Base'!$H$8+F1265*'Allocation - Base'!$H$9+G1265*'Allocation - Base'!$H$10+H1265*'Allocation - Base'!$H$11+I1265*'Allocation - Base'!$H$12</f>
        <v>4.0668323725336677</v>
      </c>
      <c r="K1265" s="172">
        <f t="shared" ca="1" si="58"/>
        <v>0</v>
      </c>
      <c r="L1265" s="172">
        <f t="shared" ca="1" si="59"/>
        <v>3.9668323725336676</v>
      </c>
      <c r="M1265" s="172">
        <f t="shared" ca="1" si="60"/>
        <v>3.9668323725336676</v>
      </c>
      <c r="N1265" s="172"/>
    </row>
    <row r="1266" spans="2:14" x14ac:dyDescent="0.25">
      <c r="B1266" s="164">
        <v>1234</v>
      </c>
      <c r="C1266" s="172">
        <f ca="1">'Data (DefiLlama)'!$H$7*100+_xlfn.NORM.S.INV(RAND())*'Data (DefiLlama)'!$K$7*$C$6</f>
        <v>4.2279883100688451</v>
      </c>
      <c r="D1266" s="172">
        <f ca="1">'Data (DefiLlama)'!$H$8*100+_xlfn.NORM.S.INV(RAND())*'Data (DefiLlama)'!$K$8*$C$6</f>
        <v>3.5829400911537173</v>
      </c>
      <c r="E1266" s="172">
        <f ca="1">'Data (DefiLlama)'!$H$9*100+_xlfn.NORM.S.INV(RAND())*'Data (DefiLlama)'!$K$9*$C$6</f>
        <v>4.6119287449737616</v>
      </c>
      <c r="F1266" s="172">
        <f ca="1">'Data (DefiLlama)'!$H$10*100+_xlfn.NORM.S.INV(RAND())*'Data (DefiLlama)'!$K$10*$C$6</f>
        <v>3.0176027084748704</v>
      </c>
      <c r="G1266" s="172">
        <f ca="1">'Data (DefiLlama)'!$H$11*100+_xlfn.NORM.S.INV(RAND())*'Data (DefiLlama)'!$K$11*$C$6</f>
        <v>0.29536318305321091</v>
      </c>
      <c r="H1266" s="172">
        <f ca="1">'Data (DefiLlama)'!$H$12*100+_xlfn.NORM.S.INV(RAND())*'Data (DefiLlama)'!$K$12*$C$6</f>
        <v>4.5773615557851111</v>
      </c>
      <c r="I1266" s="175">
        <f ca="1">'Data (DefiLlama)'!$H$13*100+_xlfn.NORM.S.INV(RAND())*'Data (DefiLlama)'!$K$13*$C$6</f>
        <v>6.1503198055827832</v>
      </c>
      <c r="J1266" s="172">
        <f ca="1">C1266*'Allocation - Base'!$H$6+D1266*'Allocation - Base'!$H$7+E1266*'Allocation - Base'!$H$8+F1266*'Allocation - Base'!$H$9+G1266*'Allocation - Base'!$H$10+H1266*'Allocation - Base'!$H$11+I1266*'Allocation - Base'!$H$12</f>
        <v>4.0184860945729506</v>
      </c>
      <c r="K1266" s="172">
        <f t="shared" ca="1" si="58"/>
        <v>0</v>
      </c>
      <c r="L1266" s="172">
        <f t="shared" ca="1" si="59"/>
        <v>3.9184860945729505</v>
      </c>
      <c r="M1266" s="172">
        <f t="shared" ca="1" si="60"/>
        <v>3.9184860945729505</v>
      </c>
      <c r="N1266" s="172"/>
    </row>
    <row r="1267" spans="2:14" x14ac:dyDescent="0.25">
      <c r="B1267" s="164">
        <v>1235</v>
      </c>
      <c r="C1267" s="172">
        <f ca="1">'Data (DefiLlama)'!$H$7*100+_xlfn.NORM.S.INV(RAND())*'Data (DefiLlama)'!$K$7*$C$6</f>
        <v>4.4572376934933677</v>
      </c>
      <c r="D1267" s="172">
        <f ca="1">'Data (DefiLlama)'!$H$8*100+_xlfn.NORM.S.INV(RAND())*'Data (DefiLlama)'!$K$8*$C$6</f>
        <v>4.301270798449381</v>
      </c>
      <c r="E1267" s="172">
        <f ca="1">'Data (DefiLlama)'!$H$9*100+_xlfn.NORM.S.INV(RAND())*'Data (DefiLlama)'!$K$9*$C$6</f>
        <v>5.2352202170115589</v>
      </c>
      <c r="F1267" s="172">
        <f ca="1">'Data (DefiLlama)'!$H$10*100+_xlfn.NORM.S.INV(RAND())*'Data (DefiLlama)'!$K$10*$C$6</f>
        <v>3.4222159696069183</v>
      </c>
      <c r="G1267" s="172">
        <f ca="1">'Data (DefiLlama)'!$H$11*100+_xlfn.NORM.S.INV(RAND())*'Data (DefiLlama)'!$K$11*$C$6</f>
        <v>-5.8681841465847734E-2</v>
      </c>
      <c r="H1267" s="172">
        <f ca="1">'Data (DefiLlama)'!$H$12*100+_xlfn.NORM.S.INV(RAND())*'Data (DefiLlama)'!$K$12*$C$6</f>
        <v>3.5214182796641325</v>
      </c>
      <c r="I1267" s="175">
        <f ca="1">'Data (DefiLlama)'!$H$13*100+_xlfn.NORM.S.INV(RAND())*'Data (DefiLlama)'!$K$13*$C$6</f>
        <v>3.8954880132980234</v>
      </c>
      <c r="J1267" s="172">
        <f ca="1">C1267*'Allocation - Base'!$H$6+D1267*'Allocation - Base'!$H$7+E1267*'Allocation - Base'!$H$8+F1267*'Allocation - Base'!$H$9+G1267*'Allocation - Base'!$H$10+H1267*'Allocation - Base'!$H$11+I1267*'Allocation - Base'!$H$12</f>
        <v>4.2465727117895735</v>
      </c>
      <c r="K1267" s="172">
        <f t="shared" ca="1" si="58"/>
        <v>0.61540714530735741</v>
      </c>
      <c r="L1267" s="172">
        <f t="shared" ca="1" si="59"/>
        <v>3.5311655664822164</v>
      </c>
      <c r="M1267" s="172">
        <f t="shared" ca="1" si="60"/>
        <v>4.1465727117895739</v>
      </c>
      <c r="N1267" s="172"/>
    </row>
    <row r="1268" spans="2:14" x14ac:dyDescent="0.25">
      <c r="B1268" s="164">
        <v>1236</v>
      </c>
      <c r="C1268" s="172">
        <f ca="1">'Data (DefiLlama)'!$H$7*100+_xlfn.NORM.S.INV(RAND())*'Data (DefiLlama)'!$K$7*$C$6</f>
        <v>4.0796011349710968</v>
      </c>
      <c r="D1268" s="172">
        <f ca="1">'Data (DefiLlama)'!$H$8*100+_xlfn.NORM.S.INV(RAND())*'Data (DefiLlama)'!$K$8*$C$6</f>
        <v>5.8944061797620391</v>
      </c>
      <c r="E1268" s="172">
        <f ca="1">'Data (DefiLlama)'!$H$9*100+_xlfn.NORM.S.INV(RAND())*'Data (DefiLlama)'!$K$9*$C$6</f>
        <v>4.4819542463633448</v>
      </c>
      <c r="F1268" s="172">
        <f ca="1">'Data (DefiLlama)'!$H$10*100+_xlfn.NORM.S.INV(RAND())*'Data (DefiLlama)'!$K$10*$C$6</f>
        <v>2.9985090821862741</v>
      </c>
      <c r="G1268" s="172">
        <f ca="1">'Data (DefiLlama)'!$H$11*100+_xlfn.NORM.S.INV(RAND())*'Data (DefiLlama)'!$K$11*$C$6</f>
        <v>5.4003561815887322E-3</v>
      </c>
      <c r="H1268" s="172">
        <f ca="1">'Data (DefiLlama)'!$H$12*100+_xlfn.NORM.S.INV(RAND())*'Data (DefiLlama)'!$K$12*$C$6</f>
        <v>3.8096836675239842</v>
      </c>
      <c r="I1268" s="175">
        <f ca="1">'Data (DefiLlama)'!$H$13*100+_xlfn.NORM.S.INV(RAND())*'Data (DefiLlama)'!$K$13*$C$6</f>
        <v>4.6783909511000381</v>
      </c>
      <c r="J1268" s="172">
        <f ca="1">C1268*'Allocation - Base'!$H$6+D1268*'Allocation - Base'!$H$7+E1268*'Allocation - Base'!$H$8+F1268*'Allocation - Base'!$H$9+G1268*'Allocation - Base'!$H$10+H1268*'Allocation - Base'!$H$11+I1268*'Allocation - Base'!$H$12</f>
        <v>4.3896930149603524</v>
      </c>
      <c r="K1268" s="172">
        <f t="shared" ca="1" si="58"/>
        <v>11.849078505536745</v>
      </c>
      <c r="L1268" s="172">
        <f t="shared" ca="1" si="59"/>
        <v>-7.5593854905763926</v>
      </c>
      <c r="M1268" s="172">
        <f t="shared" ca="1" si="60"/>
        <v>4.2896930149603527</v>
      </c>
      <c r="N1268" s="172"/>
    </row>
    <row r="1269" spans="2:14" x14ac:dyDescent="0.25">
      <c r="B1269" s="164">
        <v>1237</v>
      </c>
      <c r="C1269" s="172">
        <f ca="1">'Data (DefiLlama)'!$H$7*100+_xlfn.NORM.S.INV(RAND())*'Data (DefiLlama)'!$K$7*$C$6</f>
        <v>4.3518197724265102</v>
      </c>
      <c r="D1269" s="172">
        <f ca="1">'Data (DefiLlama)'!$H$8*100+_xlfn.NORM.S.INV(RAND())*'Data (DefiLlama)'!$K$8*$C$6</f>
        <v>4.8999890076204542</v>
      </c>
      <c r="E1269" s="172">
        <f ca="1">'Data (DefiLlama)'!$H$9*100+_xlfn.NORM.S.INV(RAND())*'Data (DefiLlama)'!$K$9*$C$6</f>
        <v>3.9282667188740499</v>
      </c>
      <c r="F1269" s="172">
        <f ca="1">'Data (DefiLlama)'!$H$10*100+_xlfn.NORM.S.INV(RAND())*'Data (DefiLlama)'!$K$10*$C$6</f>
        <v>3.4578443629735043</v>
      </c>
      <c r="G1269" s="172">
        <f ca="1">'Data (DefiLlama)'!$H$11*100+_xlfn.NORM.S.INV(RAND())*'Data (DefiLlama)'!$K$11*$C$6</f>
        <v>-0.10836550761693024</v>
      </c>
      <c r="H1269" s="172">
        <f ca="1">'Data (DefiLlama)'!$H$12*100+_xlfn.NORM.S.INV(RAND())*'Data (DefiLlama)'!$K$12*$C$6</f>
        <v>5.7772109328594468</v>
      </c>
      <c r="I1269" s="175">
        <f ca="1">'Data (DefiLlama)'!$H$13*100+_xlfn.NORM.S.INV(RAND())*'Data (DefiLlama)'!$K$13*$C$6</f>
        <v>6.6788069192359822</v>
      </c>
      <c r="J1269" s="172">
        <f ca="1">C1269*'Allocation - Base'!$H$6+D1269*'Allocation - Base'!$H$7+E1269*'Allocation - Base'!$H$8+F1269*'Allocation - Base'!$H$9+G1269*'Allocation - Base'!$H$10+H1269*'Allocation - Base'!$H$11+I1269*'Allocation - Base'!$H$12</f>
        <v>4.3737732278996493</v>
      </c>
      <c r="K1269" s="172">
        <f t="shared" ca="1" si="58"/>
        <v>0.28118499647029377</v>
      </c>
      <c r="L1269" s="172">
        <f t="shared" ca="1" si="59"/>
        <v>3.9925882314293557</v>
      </c>
      <c r="M1269" s="172">
        <f t="shared" ca="1" si="60"/>
        <v>4.2737732278996496</v>
      </c>
      <c r="N1269" s="172"/>
    </row>
    <row r="1270" spans="2:14" x14ac:dyDescent="0.25">
      <c r="B1270" s="164">
        <v>1238</v>
      </c>
      <c r="C1270" s="172">
        <f ca="1">'Data (DefiLlama)'!$H$7*100+_xlfn.NORM.S.INV(RAND())*'Data (DefiLlama)'!$K$7*$C$6</f>
        <v>4.4654112706586497</v>
      </c>
      <c r="D1270" s="172">
        <f ca="1">'Data (DefiLlama)'!$H$8*100+_xlfn.NORM.S.INV(RAND())*'Data (DefiLlama)'!$K$8*$C$6</f>
        <v>4.5691025965687917</v>
      </c>
      <c r="E1270" s="172">
        <f ca="1">'Data (DefiLlama)'!$H$9*100+_xlfn.NORM.S.INV(RAND())*'Data (DefiLlama)'!$K$9*$C$6</f>
        <v>4.329559124083497</v>
      </c>
      <c r="F1270" s="172">
        <f ca="1">'Data (DefiLlama)'!$H$10*100+_xlfn.NORM.S.INV(RAND())*'Data (DefiLlama)'!$K$10*$C$6</f>
        <v>4.0340649191169744</v>
      </c>
      <c r="G1270" s="172">
        <f ca="1">'Data (DefiLlama)'!$H$11*100+_xlfn.NORM.S.INV(RAND())*'Data (DefiLlama)'!$K$11*$C$6</f>
        <v>-6.4976910420154771E-2</v>
      </c>
      <c r="H1270" s="172">
        <f ca="1">'Data (DefiLlama)'!$H$12*100+_xlfn.NORM.S.INV(RAND())*'Data (DefiLlama)'!$K$12*$C$6</f>
        <v>5.0624594805543577</v>
      </c>
      <c r="I1270" s="175">
        <f ca="1">'Data (DefiLlama)'!$H$13*100+_xlfn.NORM.S.INV(RAND())*'Data (DefiLlama)'!$K$13*$C$6</f>
        <v>6.8418275362234819</v>
      </c>
      <c r="J1270" s="172">
        <f ca="1">C1270*'Allocation - Base'!$H$6+D1270*'Allocation - Base'!$H$7+E1270*'Allocation - Base'!$H$8+F1270*'Allocation - Base'!$H$9+G1270*'Allocation - Base'!$H$10+H1270*'Allocation - Base'!$H$11+I1270*'Allocation - Base'!$H$12</f>
        <v>4.3204088879228131</v>
      </c>
      <c r="K1270" s="172">
        <f t="shared" ca="1" si="58"/>
        <v>0</v>
      </c>
      <c r="L1270" s="172">
        <f t="shared" ca="1" si="59"/>
        <v>4.2204088879228134</v>
      </c>
      <c r="M1270" s="172">
        <f t="shared" ca="1" si="60"/>
        <v>4.2204088879228134</v>
      </c>
      <c r="N1270" s="172"/>
    </row>
    <row r="1271" spans="2:14" x14ac:dyDescent="0.25">
      <c r="B1271" s="164">
        <v>1239</v>
      </c>
      <c r="C1271" s="172">
        <f ca="1">'Data (DefiLlama)'!$H$7*100+_xlfn.NORM.S.INV(RAND())*'Data (DefiLlama)'!$K$7*$C$6</f>
        <v>4.2536241668121963</v>
      </c>
      <c r="D1271" s="172">
        <f ca="1">'Data (DefiLlama)'!$H$8*100+_xlfn.NORM.S.INV(RAND())*'Data (DefiLlama)'!$K$8*$C$6</f>
        <v>6.0163964732538959</v>
      </c>
      <c r="E1271" s="172">
        <f ca="1">'Data (DefiLlama)'!$H$9*100+_xlfn.NORM.S.INV(RAND())*'Data (DefiLlama)'!$K$9*$C$6</f>
        <v>3.9024169716406854</v>
      </c>
      <c r="F1271" s="172">
        <f ca="1">'Data (DefiLlama)'!$H$10*100+_xlfn.NORM.S.INV(RAND())*'Data (DefiLlama)'!$K$10*$C$6</f>
        <v>3.6995271223084889</v>
      </c>
      <c r="G1271" s="172">
        <f ca="1">'Data (DefiLlama)'!$H$11*100+_xlfn.NORM.S.INV(RAND())*'Data (DefiLlama)'!$K$11*$C$6</f>
        <v>3.1375639007837734E-2</v>
      </c>
      <c r="H1271" s="172">
        <f ca="1">'Data (DefiLlama)'!$H$12*100+_xlfn.NORM.S.INV(RAND())*'Data (DefiLlama)'!$K$12*$C$6</f>
        <v>4.58718014002761</v>
      </c>
      <c r="I1271" s="175">
        <f ca="1">'Data (DefiLlama)'!$H$13*100+_xlfn.NORM.S.INV(RAND())*'Data (DefiLlama)'!$K$13*$C$6</f>
        <v>3.645474465411338</v>
      </c>
      <c r="J1271" s="172">
        <f ca="1">C1271*'Allocation - Base'!$H$6+D1271*'Allocation - Base'!$H$7+E1271*'Allocation - Base'!$H$8+F1271*'Allocation - Base'!$H$9+G1271*'Allocation - Base'!$H$10+H1271*'Allocation - Base'!$H$11+I1271*'Allocation - Base'!$H$12</f>
        <v>4.4454364142218372</v>
      </c>
      <c r="K1271" s="172">
        <f t="shared" ca="1" si="58"/>
        <v>10.956423824661945</v>
      </c>
      <c r="L1271" s="172">
        <f t="shared" ca="1" si="59"/>
        <v>-6.6109874104401074</v>
      </c>
      <c r="M1271" s="172">
        <f t="shared" ca="1" si="60"/>
        <v>4.3454364142218376</v>
      </c>
      <c r="N1271" s="172"/>
    </row>
    <row r="1272" spans="2:14" x14ac:dyDescent="0.25">
      <c r="B1272" s="164">
        <v>1240</v>
      </c>
      <c r="C1272" s="172">
        <f ca="1">'Data (DefiLlama)'!$H$7*100+_xlfn.NORM.S.INV(RAND())*'Data (DefiLlama)'!$K$7*$C$6</f>
        <v>3.9304304296681458</v>
      </c>
      <c r="D1272" s="172">
        <f ca="1">'Data (DefiLlama)'!$H$8*100+_xlfn.NORM.S.INV(RAND())*'Data (DefiLlama)'!$K$8*$C$6</f>
        <v>5.7057717518577533</v>
      </c>
      <c r="E1272" s="172">
        <f ca="1">'Data (DefiLlama)'!$H$9*100+_xlfn.NORM.S.INV(RAND())*'Data (DefiLlama)'!$K$9*$C$6</f>
        <v>5.0886864328828505</v>
      </c>
      <c r="F1272" s="172">
        <f ca="1">'Data (DefiLlama)'!$H$10*100+_xlfn.NORM.S.INV(RAND())*'Data (DefiLlama)'!$K$10*$C$6</f>
        <v>2.8794186206693722</v>
      </c>
      <c r="G1272" s="172">
        <f ca="1">'Data (DefiLlama)'!$H$11*100+_xlfn.NORM.S.INV(RAND())*'Data (DefiLlama)'!$K$11*$C$6</f>
        <v>4.9658565362864067E-2</v>
      </c>
      <c r="H1272" s="172">
        <f ca="1">'Data (DefiLlama)'!$H$12*100+_xlfn.NORM.S.INV(RAND())*'Data (DefiLlama)'!$K$12*$C$6</f>
        <v>5.1382390256248849</v>
      </c>
      <c r="I1272" s="175">
        <f ca="1">'Data (DefiLlama)'!$H$13*100+_xlfn.NORM.S.INV(RAND())*'Data (DefiLlama)'!$K$13*$C$6</f>
        <v>5.5170649758270498</v>
      </c>
      <c r="J1272" s="172">
        <f ca="1">C1272*'Allocation - Base'!$H$6+D1272*'Allocation - Base'!$H$7+E1272*'Allocation - Base'!$H$8+F1272*'Allocation - Base'!$H$9+G1272*'Allocation - Base'!$H$10+H1272*'Allocation - Base'!$H$11+I1272*'Allocation - Base'!$H$12</f>
        <v>4.6509624571974708</v>
      </c>
      <c r="K1272" s="172">
        <f t="shared" ca="1" si="58"/>
        <v>0</v>
      </c>
      <c r="L1272" s="172">
        <f t="shared" ca="1" si="59"/>
        <v>4.5509624571974712</v>
      </c>
      <c r="M1272" s="172">
        <f t="shared" ca="1" si="60"/>
        <v>4.5509624571974712</v>
      </c>
      <c r="N1272" s="172"/>
    </row>
    <row r="1273" spans="2:14" x14ac:dyDescent="0.25">
      <c r="B1273" s="164">
        <v>1241</v>
      </c>
      <c r="C1273" s="172">
        <f ca="1">'Data (DefiLlama)'!$H$7*100+_xlfn.NORM.S.INV(RAND())*'Data (DefiLlama)'!$K$7*$C$6</f>
        <v>4.0405324289476576</v>
      </c>
      <c r="D1273" s="172">
        <f ca="1">'Data (DefiLlama)'!$H$8*100+_xlfn.NORM.S.INV(RAND())*'Data (DefiLlama)'!$K$8*$C$6</f>
        <v>4.6726389874179715</v>
      </c>
      <c r="E1273" s="172">
        <f ca="1">'Data (DefiLlama)'!$H$9*100+_xlfn.NORM.S.INV(RAND())*'Data (DefiLlama)'!$K$9*$C$6</f>
        <v>4.4814120535001001</v>
      </c>
      <c r="F1273" s="172">
        <f ca="1">'Data (DefiLlama)'!$H$10*100+_xlfn.NORM.S.INV(RAND())*'Data (DefiLlama)'!$K$10*$C$6</f>
        <v>2.6893379107532316</v>
      </c>
      <c r="G1273" s="172">
        <f ca="1">'Data (DefiLlama)'!$H$11*100+_xlfn.NORM.S.INV(RAND())*'Data (DefiLlama)'!$K$11*$C$6</f>
        <v>-0.36293666114200779</v>
      </c>
      <c r="H1273" s="172">
        <f ca="1">'Data (DefiLlama)'!$H$12*100+_xlfn.NORM.S.INV(RAND())*'Data (DefiLlama)'!$K$12*$C$6</f>
        <v>4.771692932890665</v>
      </c>
      <c r="I1273" s="175">
        <f ca="1">'Data (DefiLlama)'!$H$13*100+_xlfn.NORM.S.INV(RAND())*'Data (DefiLlama)'!$K$13*$C$6</f>
        <v>4.8851508189513124</v>
      </c>
      <c r="J1273" s="172">
        <f ca="1">C1273*'Allocation - Base'!$H$6+D1273*'Allocation - Base'!$H$7+E1273*'Allocation - Base'!$H$8+F1273*'Allocation - Base'!$H$9+G1273*'Allocation - Base'!$H$10+H1273*'Allocation - Base'!$H$11+I1273*'Allocation - Base'!$H$12</f>
        <v>4.1982795957903143</v>
      </c>
      <c r="K1273" s="172">
        <f t="shared" ca="1" si="58"/>
        <v>0</v>
      </c>
      <c r="L1273" s="172">
        <f t="shared" ca="1" si="59"/>
        <v>4.0982795957903146</v>
      </c>
      <c r="M1273" s="172">
        <f t="shared" ca="1" si="60"/>
        <v>4.0982795957903146</v>
      </c>
      <c r="N1273" s="172"/>
    </row>
    <row r="1274" spans="2:14" x14ac:dyDescent="0.25">
      <c r="B1274" s="164">
        <v>1242</v>
      </c>
      <c r="C1274" s="172">
        <f ca="1">'Data (DefiLlama)'!$H$7*100+_xlfn.NORM.S.INV(RAND())*'Data (DefiLlama)'!$K$7*$C$6</f>
        <v>4.2426918185706999</v>
      </c>
      <c r="D1274" s="172">
        <f ca="1">'Data (DefiLlama)'!$H$8*100+_xlfn.NORM.S.INV(RAND())*'Data (DefiLlama)'!$K$8*$C$6</f>
        <v>4.6813257051767803</v>
      </c>
      <c r="E1274" s="172">
        <f ca="1">'Data (DefiLlama)'!$H$9*100+_xlfn.NORM.S.INV(RAND())*'Data (DefiLlama)'!$K$9*$C$6</f>
        <v>4.7227193365945181</v>
      </c>
      <c r="F1274" s="172">
        <f ca="1">'Data (DefiLlama)'!$H$10*100+_xlfn.NORM.S.INV(RAND())*'Data (DefiLlama)'!$K$10*$C$6</f>
        <v>2.4775848020240585</v>
      </c>
      <c r="G1274" s="172">
        <f ca="1">'Data (DefiLlama)'!$H$11*100+_xlfn.NORM.S.INV(RAND())*'Data (DefiLlama)'!$K$11*$C$6</f>
        <v>-0.16875490779684865</v>
      </c>
      <c r="H1274" s="172">
        <f ca="1">'Data (DefiLlama)'!$H$12*100+_xlfn.NORM.S.INV(RAND())*'Data (DefiLlama)'!$K$12*$C$6</f>
        <v>5.5493854118164645</v>
      </c>
      <c r="I1274" s="175">
        <f ca="1">'Data (DefiLlama)'!$H$13*100+_xlfn.NORM.S.INV(RAND())*'Data (DefiLlama)'!$K$13*$C$6</f>
        <v>6.9927783165224415</v>
      </c>
      <c r="J1274" s="172">
        <f ca="1">C1274*'Allocation - Base'!$H$6+D1274*'Allocation - Base'!$H$7+E1274*'Allocation - Base'!$H$8+F1274*'Allocation - Base'!$H$9+G1274*'Allocation - Base'!$H$10+H1274*'Allocation - Base'!$H$11+I1274*'Allocation - Base'!$H$12</f>
        <v>4.4477888723966625</v>
      </c>
      <c r="K1274" s="172">
        <f t="shared" ca="1" si="58"/>
        <v>0</v>
      </c>
      <c r="L1274" s="172">
        <f t="shared" ca="1" si="59"/>
        <v>4.3477888723966629</v>
      </c>
      <c r="M1274" s="172">
        <f t="shared" ca="1" si="60"/>
        <v>4.3477888723966629</v>
      </c>
      <c r="N1274" s="172"/>
    </row>
    <row r="1275" spans="2:14" x14ac:dyDescent="0.25">
      <c r="B1275" s="164">
        <v>1243</v>
      </c>
      <c r="C1275" s="172">
        <f ca="1">'Data (DefiLlama)'!$H$7*100+_xlfn.NORM.S.INV(RAND())*'Data (DefiLlama)'!$K$7*$C$6</f>
        <v>4.2530250861695933</v>
      </c>
      <c r="D1275" s="172">
        <f ca="1">'Data (DefiLlama)'!$H$8*100+_xlfn.NORM.S.INV(RAND())*'Data (DefiLlama)'!$K$8*$C$6</f>
        <v>5.5383323680670573</v>
      </c>
      <c r="E1275" s="172">
        <f ca="1">'Data (DefiLlama)'!$H$9*100+_xlfn.NORM.S.INV(RAND())*'Data (DefiLlama)'!$K$9*$C$6</f>
        <v>3.8202733484398084</v>
      </c>
      <c r="F1275" s="172">
        <f ca="1">'Data (DefiLlama)'!$H$10*100+_xlfn.NORM.S.INV(RAND())*'Data (DefiLlama)'!$K$10*$C$6</f>
        <v>2.7743671045498108</v>
      </c>
      <c r="G1275" s="172">
        <f ca="1">'Data (DefiLlama)'!$H$11*100+_xlfn.NORM.S.INV(RAND())*'Data (DefiLlama)'!$K$11*$C$6</f>
        <v>-0.15438602831924186</v>
      </c>
      <c r="H1275" s="172">
        <f ca="1">'Data (DefiLlama)'!$H$12*100+_xlfn.NORM.S.INV(RAND())*'Data (DefiLlama)'!$K$12*$C$6</f>
        <v>3.7745370050231273</v>
      </c>
      <c r="I1275" s="175">
        <f ca="1">'Data (DefiLlama)'!$H$13*100+_xlfn.NORM.S.INV(RAND())*'Data (DefiLlama)'!$K$13*$C$6</f>
        <v>6.6219845208691961</v>
      </c>
      <c r="J1275" s="172">
        <f ca="1">C1275*'Allocation - Base'!$H$6+D1275*'Allocation - Base'!$H$7+E1275*'Allocation - Base'!$H$8+F1275*'Allocation - Base'!$H$9+G1275*'Allocation - Base'!$H$10+H1275*'Allocation - Base'!$H$11+I1275*'Allocation - Base'!$H$12</f>
        <v>4.1740202043151013</v>
      </c>
      <c r="K1275" s="172">
        <f t="shared" ca="1" si="58"/>
        <v>0</v>
      </c>
      <c r="L1275" s="172">
        <f t="shared" ca="1" si="59"/>
        <v>4.0740202043151017</v>
      </c>
      <c r="M1275" s="172">
        <f t="shared" ca="1" si="60"/>
        <v>4.0740202043151017</v>
      </c>
      <c r="N1275" s="172"/>
    </row>
    <row r="1276" spans="2:14" x14ac:dyDescent="0.25">
      <c r="B1276" s="164">
        <v>1244</v>
      </c>
      <c r="C1276" s="172">
        <f ca="1">'Data (DefiLlama)'!$H$7*100+_xlfn.NORM.S.INV(RAND())*'Data (DefiLlama)'!$K$7*$C$6</f>
        <v>4.1547458090980864</v>
      </c>
      <c r="D1276" s="172">
        <f ca="1">'Data (DefiLlama)'!$H$8*100+_xlfn.NORM.S.INV(RAND())*'Data (DefiLlama)'!$K$8*$C$6</f>
        <v>4.7546417980808879</v>
      </c>
      <c r="E1276" s="172">
        <f ca="1">'Data (DefiLlama)'!$H$9*100+_xlfn.NORM.S.INV(RAND())*'Data (DefiLlama)'!$K$9*$C$6</f>
        <v>4.5793600579580449</v>
      </c>
      <c r="F1276" s="172">
        <f ca="1">'Data (DefiLlama)'!$H$10*100+_xlfn.NORM.S.INV(RAND())*'Data (DefiLlama)'!$K$10*$C$6</f>
        <v>3.689885859231576</v>
      </c>
      <c r="G1276" s="172">
        <f ca="1">'Data (DefiLlama)'!$H$11*100+_xlfn.NORM.S.INV(RAND())*'Data (DefiLlama)'!$K$11*$C$6</f>
        <v>0.24035158386949151</v>
      </c>
      <c r="H1276" s="172">
        <f ca="1">'Data (DefiLlama)'!$H$12*100+_xlfn.NORM.S.INV(RAND())*'Data (DefiLlama)'!$K$12*$C$6</f>
        <v>5.9790749030096606</v>
      </c>
      <c r="I1276" s="175">
        <f ca="1">'Data (DefiLlama)'!$H$13*100+_xlfn.NORM.S.INV(RAND())*'Data (DefiLlama)'!$K$13*$C$6</f>
        <v>3.9937977552680382</v>
      </c>
      <c r="J1276" s="172">
        <f ca="1">C1276*'Allocation - Base'!$H$6+D1276*'Allocation - Base'!$H$7+E1276*'Allocation - Base'!$H$8+F1276*'Allocation - Base'!$H$9+G1276*'Allocation - Base'!$H$10+H1276*'Allocation - Base'!$H$11+I1276*'Allocation - Base'!$H$12</f>
        <v>4.4888030213840828</v>
      </c>
      <c r="K1276" s="172">
        <f t="shared" ca="1" si="58"/>
        <v>0</v>
      </c>
      <c r="L1276" s="172">
        <f t="shared" ca="1" si="59"/>
        <v>4.3888030213840832</v>
      </c>
      <c r="M1276" s="172">
        <f t="shared" ca="1" si="60"/>
        <v>4.3888030213840832</v>
      </c>
      <c r="N1276" s="172"/>
    </row>
    <row r="1277" spans="2:14" x14ac:dyDescent="0.25">
      <c r="B1277" s="164">
        <v>1245</v>
      </c>
      <c r="C1277" s="172">
        <f ca="1">'Data (DefiLlama)'!$H$7*100+_xlfn.NORM.S.INV(RAND())*'Data (DefiLlama)'!$K$7*$C$6</f>
        <v>4.3462879134691388</v>
      </c>
      <c r="D1277" s="172">
        <f ca="1">'Data (DefiLlama)'!$H$8*100+_xlfn.NORM.S.INV(RAND())*'Data (DefiLlama)'!$K$8*$C$6</f>
        <v>4.5062441137570639</v>
      </c>
      <c r="E1277" s="172">
        <f ca="1">'Data (DefiLlama)'!$H$9*100+_xlfn.NORM.S.INV(RAND())*'Data (DefiLlama)'!$K$9*$C$6</f>
        <v>3.8576269420701732</v>
      </c>
      <c r="F1277" s="172">
        <f ca="1">'Data (DefiLlama)'!$H$10*100+_xlfn.NORM.S.INV(RAND())*'Data (DefiLlama)'!$K$10*$C$6</f>
        <v>3.4105922548145209</v>
      </c>
      <c r="G1277" s="172">
        <f ca="1">'Data (DefiLlama)'!$H$11*100+_xlfn.NORM.S.INV(RAND())*'Data (DefiLlama)'!$K$11*$C$6</f>
        <v>-0.41213736953226587</v>
      </c>
      <c r="H1277" s="172">
        <f ca="1">'Data (DefiLlama)'!$H$12*100+_xlfn.NORM.S.INV(RAND())*'Data (DefiLlama)'!$K$12*$C$6</f>
        <v>5.0552105803465102</v>
      </c>
      <c r="I1277" s="175">
        <f ca="1">'Data (DefiLlama)'!$H$13*100+_xlfn.NORM.S.INV(RAND())*'Data (DefiLlama)'!$K$13*$C$6</f>
        <v>5.6174160221564025</v>
      </c>
      <c r="J1277" s="172">
        <f ca="1">C1277*'Allocation - Base'!$H$6+D1277*'Allocation - Base'!$H$7+E1277*'Allocation - Base'!$H$8+F1277*'Allocation - Base'!$H$9+G1277*'Allocation - Base'!$H$10+H1277*'Allocation - Base'!$H$11+I1277*'Allocation - Base'!$H$12</f>
        <v>4.1325288565729137</v>
      </c>
      <c r="K1277" s="172">
        <f t="shared" ca="1" si="58"/>
        <v>0</v>
      </c>
      <c r="L1277" s="172">
        <f t="shared" ca="1" si="59"/>
        <v>4.032528856572914</v>
      </c>
      <c r="M1277" s="172">
        <f t="shared" ca="1" si="60"/>
        <v>4.032528856572914</v>
      </c>
      <c r="N1277" s="172"/>
    </row>
    <row r="1278" spans="2:14" x14ac:dyDescent="0.25">
      <c r="B1278" s="164">
        <v>1246</v>
      </c>
      <c r="C1278" s="172">
        <f ca="1">'Data (DefiLlama)'!$H$7*100+_xlfn.NORM.S.INV(RAND())*'Data (DefiLlama)'!$K$7*$C$6</f>
        <v>4.2022713150369135</v>
      </c>
      <c r="D1278" s="172">
        <f ca="1">'Data (DefiLlama)'!$H$8*100+_xlfn.NORM.S.INV(RAND())*'Data (DefiLlama)'!$K$8*$C$6</f>
        <v>5.1467598570229223</v>
      </c>
      <c r="E1278" s="172">
        <f ca="1">'Data (DefiLlama)'!$H$9*100+_xlfn.NORM.S.INV(RAND())*'Data (DefiLlama)'!$K$9*$C$6</f>
        <v>4.1928326927056929</v>
      </c>
      <c r="F1278" s="172">
        <f ca="1">'Data (DefiLlama)'!$H$10*100+_xlfn.NORM.S.INV(RAND())*'Data (DefiLlama)'!$K$10*$C$6</f>
        <v>3.9082290214724318</v>
      </c>
      <c r="G1278" s="172">
        <f ca="1">'Data (DefiLlama)'!$H$11*100+_xlfn.NORM.S.INV(RAND())*'Data (DefiLlama)'!$K$11*$C$6</f>
        <v>0.34427124585565788</v>
      </c>
      <c r="H1278" s="172">
        <f ca="1">'Data (DefiLlama)'!$H$12*100+_xlfn.NORM.S.INV(RAND())*'Data (DefiLlama)'!$K$12*$C$6</f>
        <v>5.8158945943041642</v>
      </c>
      <c r="I1278" s="175">
        <f ca="1">'Data (DefiLlama)'!$H$13*100+_xlfn.NORM.S.INV(RAND())*'Data (DefiLlama)'!$K$13*$C$6</f>
        <v>8.0039626503893331</v>
      </c>
      <c r="J1278" s="172">
        <f ca="1">C1278*'Allocation - Base'!$H$6+D1278*'Allocation - Base'!$H$7+E1278*'Allocation - Base'!$H$8+F1278*'Allocation - Base'!$H$9+G1278*'Allocation - Base'!$H$10+H1278*'Allocation - Base'!$H$11+I1278*'Allocation - Base'!$H$12</f>
        <v>4.4851772833816357</v>
      </c>
      <c r="K1278" s="172">
        <f t="shared" ca="1" si="58"/>
        <v>0</v>
      </c>
      <c r="L1278" s="172">
        <f t="shared" ca="1" si="59"/>
        <v>4.385177283381636</v>
      </c>
      <c r="M1278" s="172">
        <f t="shared" ca="1" si="60"/>
        <v>4.385177283381636</v>
      </c>
      <c r="N1278" s="172"/>
    </row>
    <row r="1279" spans="2:14" x14ac:dyDescent="0.25">
      <c r="B1279" s="164">
        <v>1247</v>
      </c>
      <c r="C1279" s="172">
        <f ca="1">'Data (DefiLlama)'!$H$7*100+_xlfn.NORM.S.INV(RAND())*'Data (DefiLlama)'!$K$7*$C$6</f>
        <v>4.2470490384553568</v>
      </c>
      <c r="D1279" s="172">
        <f ca="1">'Data (DefiLlama)'!$H$8*100+_xlfn.NORM.S.INV(RAND())*'Data (DefiLlama)'!$K$8*$C$6</f>
        <v>3.9679137105056976</v>
      </c>
      <c r="E1279" s="172">
        <f ca="1">'Data (DefiLlama)'!$H$9*100+_xlfn.NORM.S.INV(RAND())*'Data (DefiLlama)'!$K$9*$C$6</f>
        <v>4.8203369247212366</v>
      </c>
      <c r="F1279" s="172">
        <f ca="1">'Data (DefiLlama)'!$H$10*100+_xlfn.NORM.S.INV(RAND())*'Data (DefiLlama)'!$K$10*$C$6</f>
        <v>3.596930163163119</v>
      </c>
      <c r="G1279" s="172">
        <f ca="1">'Data (DefiLlama)'!$H$11*100+_xlfn.NORM.S.INV(RAND())*'Data (DefiLlama)'!$K$11*$C$6</f>
        <v>-0.33228700927278965</v>
      </c>
      <c r="H1279" s="172">
        <f ca="1">'Data (DefiLlama)'!$H$12*100+_xlfn.NORM.S.INV(RAND())*'Data (DefiLlama)'!$K$12*$C$6</f>
        <v>4.2700630543628995</v>
      </c>
      <c r="I1279" s="175">
        <f ca="1">'Data (DefiLlama)'!$H$13*100+_xlfn.NORM.S.INV(RAND())*'Data (DefiLlama)'!$K$13*$C$6</f>
        <v>4.652783787745963</v>
      </c>
      <c r="J1279" s="172">
        <f ca="1">C1279*'Allocation - Base'!$H$6+D1279*'Allocation - Base'!$H$7+E1279*'Allocation - Base'!$H$8+F1279*'Allocation - Base'!$H$9+G1279*'Allocation - Base'!$H$10+H1279*'Allocation - Base'!$H$11+I1279*'Allocation - Base'!$H$12</f>
        <v>4.0950724780341359</v>
      </c>
      <c r="K1279" s="172">
        <f t="shared" ca="1" si="58"/>
        <v>11.579591790485303</v>
      </c>
      <c r="L1279" s="172">
        <f t="shared" ca="1" si="59"/>
        <v>-7.5845193124511674</v>
      </c>
      <c r="M1279" s="172">
        <f t="shared" ca="1" si="60"/>
        <v>3.9950724780341358</v>
      </c>
      <c r="N1279" s="172"/>
    </row>
    <row r="1280" spans="2:14" x14ac:dyDescent="0.25">
      <c r="B1280" s="164">
        <v>1248</v>
      </c>
      <c r="C1280" s="172">
        <f ca="1">'Data (DefiLlama)'!$H$7*100+_xlfn.NORM.S.INV(RAND())*'Data (DefiLlama)'!$K$7*$C$6</f>
        <v>4.1303130673452282</v>
      </c>
      <c r="D1280" s="172">
        <f ca="1">'Data (DefiLlama)'!$H$8*100+_xlfn.NORM.S.INV(RAND())*'Data (DefiLlama)'!$K$8*$C$6</f>
        <v>5.0093495699140478</v>
      </c>
      <c r="E1280" s="172">
        <f ca="1">'Data (DefiLlama)'!$H$9*100+_xlfn.NORM.S.INV(RAND())*'Data (DefiLlama)'!$K$9*$C$6</f>
        <v>5.4099521092587333</v>
      </c>
      <c r="F1280" s="172">
        <f ca="1">'Data (DefiLlama)'!$H$10*100+_xlfn.NORM.S.INV(RAND())*'Data (DefiLlama)'!$K$10*$C$6</f>
        <v>2.6687910225540623</v>
      </c>
      <c r="G1280" s="172">
        <f ca="1">'Data (DefiLlama)'!$H$11*100+_xlfn.NORM.S.INV(RAND())*'Data (DefiLlama)'!$K$11*$C$6</f>
        <v>0.51487665209351519</v>
      </c>
      <c r="H1280" s="172">
        <f ca="1">'Data (DefiLlama)'!$H$12*100+_xlfn.NORM.S.INV(RAND())*'Data (DefiLlama)'!$K$12*$C$6</f>
        <v>4.2406573093726099</v>
      </c>
      <c r="I1280" s="175">
        <f ca="1">'Data (DefiLlama)'!$H$13*100+_xlfn.NORM.S.INV(RAND())*'Data (DefiLlama)'!$K$13*$C$6</f>
        <v>4.8045377393056024</v>
      </c>
      <c r="J1280" s="172">
        <f ca="1">C1280*'Allocation - Base'!$H$6+D1280*'Allocation - Base'!$H$7+E1280*'Allocation - Base'!$H$8+F1280*'Allocation - Base'!$H$9+G1280*'Allocation - Base'!$H$10+H1280*'Allocation - Base'!$H$11+I1280*'Allocation - Base'!$H$12</f>
        <v>4.5057617690073313</v>
      </c>
      <c r="K1280" s="172">
        <f t="shared" ca="1" si="58"/>
        <v>0</v>
      </c>
      <c r="L1280" s="172">
        <f t="shared" ca="1" si="59"/>
        <v>4.4057617690073316</v>
      </c>
      <c r="M1280" s="172">
        <f t="shared" ca="1" si="60"/>
        <v>4.4057617690073316</v>
      </c>
      <c r="N1280" s="172"/>
    </row>
    <row r="1281" spans="2:14" x14ac:dyDescent="0.25">
      <c r="B1281" s="164">
        <v>1249</v>
      </c>
      <c r="C1281" s="172">
        <f ca="1">'Data (DefiLlama)'!$H$7*100+_xlfn.NORM.S.INV(RAND())*'Data (DefiLlama)'!$K$7*$C$6</f>
        <v>4.401599878784376</v>
      </c>
      <c r="D1281" s="172">
        <f ca="1">'Data (DefiLlama)'!$H$8*100+_xlfn.NORM.S.INV(RAND())*'Data (DefiLlama)'!$K$8*$C$6</f>
        <v>6.1873664326173134</v>
      </c>
      <c r="E1281" s="172">
        <f ca="1">'Data (DefiLlama)'!$H$9*100+_xlfn.NORM.S.INV(RAND())*'Data (DefiLlama)'!$K$9*$C$6</f>
        <v>4.2571983919416319</v>
      </c>
      <c r="F1281" s="172">
        <f ca="1">'Data (DefiLlama)'!$H$10*100+_xlfn.NORM.S.INV(RAND())*'Data (DefiLlama)'!$K$10*$C$6</f>
        <v>3.1491445436616936</v>
      </c>
      <c r="G1281" s="172">
        <f ca="1">'Data (DefiLlama)'!$H$11*100+_xlfn.NORM.S.INV(RAND())*'Data (DefiLlama)'!$K$11*$C$6</f>
        <v>8.0488194094486529E-2</v>
      </c>
      <c r="H1281" s="172">
        <f ca="1">'Data (DefiLlama)'!$H$12*100+_xlfn.NORM.S.INV(RAND())*'Data (DefiLlama)'!$K$12*$C$6</f>
        <v>3.9900699995198878</v>
      </c>
      <c r="I1281" s="175">
        <f ca="1">'Data (DefiLlama)'!$H$13*100+_xlfn.NORM.S.INV(RAND())*'Data (DefiLlama)'!$K$13*$C$6</f>
        <v>9.0030371519401662</v>
      </c>
      <c r="J1281" s="172">
        <f ca="1">C1281*'Allocation - Base'!$H$6+D1281*'Allocation - Base'!$H$7+E1281*'Allocation - Base'!$H$8+F1281*'Allocation - Base'!$H$9+G1281*'Allocation - Base'!$H$10+H1281*'Allocation - Base'!$H$11+I1281*'Allocation - Base'!$H$12</f>
        <v>4.5341560794077562</v>
      </c>
      <c r="K1281" s="172">
        <f t="shared" ca="1" si="58"/>
        <v>0</v>
      </c>
      <c r="L1281" s="172">
        <f t="shared" ca="1" si="59"/>
        <v>4.4341560794077566</v>
      </c>
      <c r="M1281" s="172">
        <f t="shared" ca="1" si="60"/>
        <v>4.4341560794077566</v>
      </c>
      <c r="N1281" s="172"/>
    </row>
    <row r="1282" spans="2:14" x14ac:dyDescent="0.25">
      <c r="B1282" s="164">
        <v>1250</v>
      </c>
      <c r="C1282" s="172">
        <f ca="1">'Data (DefiLlama)'!$H$7*100+_xlfn.NORM.S.INV(RAND())*'Data (DefiLlama)'!$K$7*$C$6</f>
        <v>4.4304132380377306</v>
      </c>
      <c r="D1282" s="172">
        <f ca="1">'Data (DefiLlama)'!$H$8*100+_xlfn.NORM.S.INV(RAND())*'Data (DefiLlama)'!$K$8*$C$6</f>
        <v>4.5535698167033196</v>
      </c>
      <c r="E1282" s="172">
        <f ca="1">'Data (DefiLlama)'!$H$9*100+_xlfn.NORM.S.INV(RAND())*'Data (DefiLlama)'!$K$9*$C$6</f>
        <v>5.320204283656615</v>
      </c>
      <c r="F1282" s="172">
        <f ca="1">'Data (DefiLlama)'!$H$10*100+_xlfn.NORM.S.INV(RAND())*'Data (DefiLlama)'!$K$10*$C$6</f>
        <v>3.3725047999077895</v>
      </c>
      <c r="G1282" s="172">
        <f ca="1">'Data (DefiLlama)'!$H$11*100+_xlfn.NORM.S.INV(RAND())*'Data (DefiLlama)'!$K$11*$C$6</f>
        <v>-0.11005661958510736</v>
      </c>
      <c r="H1282" s="172">
        <f ca="1">'Data (DefiLlama)'!$H$12*100+_xlfn.NORM.S.INV(RAND())*'Data (DefiLlama)'!$K$12*$C$6</f>
        <v>3.5066173783602594</v>
      </c>
      <c r="I1282" s="175">
        <f ca="1">'Data (DefiLlama)'!$H$13*100+_xlfn.NORM.S.INV(RAND())*'Data (DefiLlama)'!$K$13*$C$6</f>
        <v>5.2197748308781904</v>
      </c>
      <c r="J1282" s="172">
        <f ca="1">C1282*'Allocation - Base'!$H$6+D1282*'Allocation - Base'!$H$7+E1282*'Allocation - Base'!$H$8+F1282*'Allocation - Base'!$H$9+G1282*'Allocation - Base'!$H$10+H1282*'Allocation - Base'!$H$11+I1282*'Allocation - Base'!$H$12</f>
        <v>4.3180572722760866</v>
      </c>
      <c r="K1282" s="172">
        <f t="shared" ca="1" si="58"/>
        <v>10.302890362066544</v>
      </c>
      <c r="L1282" s="172">
        <f t="shared" ca="1" si="59"/>
        <v>-6.0848330897904566</v>
      </c>
      <c r="M1282" s="172">
        <f t="shared" ca="1" si="60"/>
        <v>4.218057272276087</v>
      </c>
      <c r="N1282" s="172"/>
    </row>
    <row r="1283" spans="2:14" x14ac:dyDescent="0.25">
      <c r="B1283" s="164">
        <v>1251</v>
      </c>
      <c r="C1283" s="172">
        <f ca="1">'Data (DefiLlama)'!$H$7*100+_xlfn.NORM.S.INV(RAND())*'Data (DefiLlama)'!$K$7*$C$6</f>
        <v>4.31487582329249</v>
      </c>
      <c r="D1283" s="172">
        <f ca="1">'Data (DefiLlama)'!$H$8*100+_xlfn.NORM.S.INV(RAND())*'Data (DefiLlama)'!$K$8*$C$6</f>
        <v>4.3162087661267119</v>
      </c>
      <c r="E1283" s="172">
        <f ca="1">'Data (DefiLlama)'!$H$9*100+_xlfn.NORM.S.INV(RAND())*'Data (DefiLlama)'!$K$9*$C$6</f>
        <v>3.6922903531572899</v>
      </c>
      <c r="F1283" s="172">
        <f ca="1">'Data (DefiLlama)'!$H$10*100+_xlfn.NORM.S.INV(RAND())*'Data (DefiLlama)'!$K$10*$C$6</f>
        <v>2.8265439068741633</v>
      </c>
      <c r="G1283" s="172">
        <f ca="1">'Data (DefiLlama)'!$H$11*100+_xlfn.NORM.S.INV(RAND())*'Data (DefiLlama)'!$K$11*$C$6</f>
        <v>-2.2098120932279294E-2</v>
      </c>
      <c r="H1283" s="172">
        <f ca="1">'Data (DefiLlama)'!$H$12*100+_xlfn.NORM.S.INV(RAND())*'Data (DefiLlama)'!$K$12*$C$6</f>
        <v>4.162650237492139</v>
      </c>
      <c r="I1283" s="175">
        <f ca="1">'Data (DefiLlama)'!$H$13*100+_xlfn.NORM.S.INV(RAND())*'Data (DefiLlama)'!$K$13*$C$6</f>
        <v>4.865119907481068</v>
      </c>
      <c r="J1283" s="172">
        <f ca="1">C1283*'Allocation - Base'!$H$6+D1283*'Allocation - Base'!$H$7+E1283*'Allocation - Base'!$H$8+F1283*'Allocation - Base'!$H$9+G1283*'Allocation - Base'!$H$10+H1283*'Allocation - Base'!$H$11+I1283*'Allocation - Base'!$H$12</f>
        <v>3.9198801563859544</v>
      </c>
      <c r="K1283" s="172">
        <f t="shared" ca="1" si="58"/>
        <v>1.486384833036591</v>
      </c>
      <c r="L1283" s="172">
        <f t="shared" ca="1" si="59"/>
        <v>2.3334953233493634</v>
      </c>
      <c r="M1283" s="172">
        <f t="shared" ca="1" si="60"/>
        <v>3.8198801563859544</v>
      </c>
      <c r="N1283" s="172"/>
    </row>
    <row r="1284" spans="2:14" x14ac:dyDescent="0.25">
      <c r="B1284" s="164">
        <v>1252</v>
      </c>
      <c r="C1284" s="172">
        <f ca="1">'Data (DefiLlama)'!$H$7*100+_xlfn.NORM.S.INV(RAND())*'Data (DefiLlama)'!$K$7*$C$6</f>
        <v>4.105314710959501</v>
      </c>
      <c r="D1284" s="172">
        <f ca="1">'Data (DefiLlama)'!$H$8*100+_xlfn.NORM.S.INV(RAND())*'Data (DefiLlama)'!$K$8*$C$6</f>
        <v>5.5648309936878064</v>
      </c>
      <c r="E1284" s="172">
        <f ca="1">'Data (DefiLlama)'!$H$9*100+_xlfn.NORM.S.INV(RAND())*'Data (DefiLlama)'!$K$9*$C$6</f>
        <v>4.4110310415262806</v>
      </c>
      <c r="F1284" s="172">
        <f ca="1">'Data (DefiLlama)'!$H$10*100+_xlfn.NORM.S.INV(RAND())*'Data (DefiLlama)'!$K$10*$C$6</f>
        <v>3.5061945808547836</v>
      </c>
      <c r="G1284" s="172">
        <f ca="1">'Data (DefiLlama)'!$H$11*100+_xlfn.NORM.S.INV(RAND())*'Data (DefiLlama)'!$K$11*$C$6</f>
        <v>-7.2634081015528817E-2</v>
      </c>
      <c r="H1284" s="172">
        <f ca="1">'Data (DefiLlama)'!$H$12*100+_xlfn.NORM.S.INV(RAND())*'Data (DefiLlama)'!$K$12*$C$6</f>
        <v>3.6451912470860388</v>
      </c>
      <c r="I1284" s="175">
        <f ca="1">'Data (DefiLlama)'!$H$13*100+_xlfn.NORM.S.INV(RAND())*'Data (DefiLlama)'!$K$13*$C$6</f>
        <v>4.2891906567036866</v>
      </c>
      <c r="J1284" s="172">
        <f ca="1">C1284*'Allocation - Base'!$H$6+D1284*'Allocation - Base'!$H$7+E1284*'Allocation - Base'!$H$8+F1284*'Allocation - Base'!$H$9+G1284*'Allocation - Base'!$H$10+H1284*'Allocation - Base'!$H$11+I1284*'Allocation - Base'!$H$12</f>
        <v>4.2687069051035014</v>
      </c>
      <c r="K1284" s="172">
        <f t="shared" ca="1" si="58"/>
        <v>0</v>
      </c>
      <c r="L1284" s="172">
        <f t="shared" ca="1" si="59"/>
        <v>4.1687069051035017</v>
      </c>
      <c r="M1284" s="172">
        <f t="shared" ca="1" si="60"/>
        <v>4.1687069051035017</v>
      </c>
      <c r="N1284" s="172"/>
    </row>
    <row r="1285" spans="2:14" x14ac:dyDescent="0.25">
      <c r="B1285" s="164">
        <v>1253</v>
      </c>
      <c r="C1285" s="172">
        <f ca="1">'Data (DefiLlama)'!$H$7*100+_xlfn.NORM.S.INV(RAND())*'Data (DefiLlama)'!$K$7*$C$6</f>
        <v>4.1412794336637555</v>
      </c>
      <c r="D1285" s="172">
        <f ca="1">'Data (DefiLlama)'!$H$8*100+_xlfn.NORM.S.INV(RAND())*'Data (DefiLlama)'!$K$8*$C$6</f>
        <v>4.3612896337845424</v>
      </c>
      <c r="E1285" s="172">
        <f ca="1">'Data (DefiLlama)'!$H$9*100+_xlfn.NORM.S.INV(RAND())*'Data (DefiLlama)'!$K$9*$C$6</f>
        <v>4.099845933630843</v>
      </c>
      <c r="F1285" s="172">
        <f ca="1">'Data (DefiLlama)'!$H$10*100+_xlfn.NORM.S.INV(RAND())*'Data (DefiLlama)'!$K$10*$C$6</f>
        <v>3.8841921063851648</v>
      </c>
      <c r="G1285" s="172">
        <f ca="1">'Data (DefiLlama)'!$H$11*100+_xlfn.NORM.S.INV(RAND())*'Data (DefiLlama)'!$K$11*$C$6</f>
        <v>0.1434043344409987</v>
      </c>
      <c r="H1285" s="172">
        <f ca="1">'Data (DefiLlama)'!$H$12*100+_xlfn.NORM.S.INV(RAND())*'Data (DefiLlama)'!$K$12*$C$6</f>
        <v>5.126700990634566</v>
      </c>
      <c r="I1285" s="175">
        <f ca="1">'Data (DefiLlama)'!$H$13*100+_xlfn.NORM.S.INV(RAND())*'Data (DefiLlama)'!$K$13*$C$6</f>
        <v>7.4835851285464932</v>
      </c>
      <c r="J1285" s="172">
        <f ca="1">C1285*'Allocation - Base'!$H$6+D1285*'Allocation - Base'!$H$7+E1285*'Allocation - Base'!$H$8+F1285*'Allocation - Base'!$H$9+G1285*'Allocation - Base'!$H$10+H1285*'Allocation - Base'!$H$11+I1285*'Allocation - Base'!$H$12</f>
        <v>4.1338430872702077</v>
      </c>
      <c r="K1285" s="172">
        <f t="shared" ca="1" si="58"/>
        <v>0</v>
      </c>
      <c r="L1285" s="172">
        <f t="shared" ca="1" si="59"/>
        <v>4.033843087270208</v>
      </c>
      <c r="M1285" s="172">
        <f t="shared" ca="1" si="60"/>
        <v>4.033843087270208</v>
      </c>
      <c r="N1285" s="172"/>
    </row>
    <row r="1286" spans="2:14" x14ac:dyDescent="0.25">
      <c r="B1286" s="164">
        <v>1254</v>
      </c>
      <c r="C1286" s="172">
        <f ca="1">'Data (DefiLlama)'!$H$7*100+_xlfn.NORM.S.INV(RAND())*'Data (DefiLlama)'!$K$7*$C$6</f>
        <v>4.2007482362433937</v>
      </c>
      <c r="D1286" s="172">
        <f ca="1">'Data (DefiLlama)'!$H$8*100+_xlfn.NORM.S.INV(RAND())*'Data (DefiLlama)'!$K$8*$C$6</f>
        <v>5.9475465320785075</v>
      </c>
      <c r="E1286" s="172">
        <f ca="1">'Data (DefiLlama)'!$H$9*100+_xlfn.NORM.S.INV(RAND())*'Data (DefiLlama)'!$K$9*$C$6</f>
        <v>3.3727700136973255</v>
      </c>
      <c r="F1286" s="172">
        <f ca="1">'Data (DefiLlama)'!$H$10*100+_xlfn.NORM.S.INV(RAND())*'Data (DefiLlama)'!$K$10*$C$6</f>
        <v>2.2882422190936973</v>
      </c>
      <c r="G1286" s="172">
        <f ca="1">'Data (DefiLlama)'!$H$11*100+_xlfn.NORM.S.INV(RAND())*'Data (DefiLlama)'!$K$11*$C$6</f>
        <v>-0.42661353769737748</v>
      </c>
      <c r="H1286" s="172">
        <f ca="1">'Data (DefiLlama)'!$H$12*100+_xlfn.NORM.S.INV(RAND())*'Data (DefiLlama)'!$K$12*$C$6</f>
        <v>5.995137882313152</v>
      </c>
      <c r="I1286" s="175">
        <f ca="1">'Data (DefiLlama)'!$H$13*100+_xlfn.NORM.S.INV(RAND())*'Data (DefiLlama)'!$K$13*$C$6</f>
        <v>6.3557534732978862</v>
      </c>
      <c r="J1286" s="172">
        <f ca="1">C1286*'Allocation - Base'!$H$6+D1286*'Allocation - Base'!$H$7+E1286*'Allocation - Base'!$H$8+F1286*'Allocation - Base'!$H$9+G1286*'Allocation - Base'!$H$10+H1286*'Allocation - Base'!$H$11+I1286*'Allocation - Base'!$H$12</f>
        <v>4.4682436127790801</v>
      </c>
      <c r="K1286" s="172">
        <f t="shared" ca="1" si="58"/>
        <v>0</v>
      </c>
      <c r="L1286" s="172">
        <f t="shared" ca="1" si="59"/>
        <v>4.3682436127790805</v>
      </c>
      <c r="M1286" s="172">
        <f t="shared" ca="1" si="60"/>
        <v>4.3682436127790805</v>
      </c>
      <c r="N1286" s="172"/>
    </row>
    <row r="1287" spans="2:14" x14ac:dyDescent="0.25">
      <c r="B1287" s="164">
        <v>1255</v>
      </c>
      <c r="C1287" s="172">
        <f ca="1">'Data (DefiLlama)'!$H$7*100+_xlfn.NORM.S.INV(RAND())*'Data (DefiLlama)'!$K$7*$C$6</f>
        <v>4.1612512474294405</v>
      </c>
      <c r="D1287" s="172">
        <f ca="1">'Data (DefiLlama)'!$H$8*100+_xlfn.NORM.S.INV(RAND())*'Data (DefiLlama)'!$K$8*$C$6</f>
        <v>3.9893066116080722</v>
      </c>
      <c r="E1287" s="172">
        <f ca="1">'Data (DefiLlama)'!$H$9*100+_xlfn.NORM.S.INV(RAND())*'Data (DefiLlama)'!$K$9*$C$6</f>
        <v>3.7563694708025319</v>
      </c>
      <c r="F1287" s="172">
        <f ca="1">'Data (DefiLlama)'!$H$10*100+_xlfn.NORM.S.INV(RAND())*'Data (DefiLlama)'!$K$10*$C$6</f>
        <v>3.4996963047082805</v>
      </c>
      <c r="G1287" s="172">
        <f ca="1">'Data (DefiLlama)'!$H$11*100+_xlfn.NORM.S.INV(RAND())*'Data (DefiLlama)'!$K$11*$C$6</f>
        <v>0.18732953726690799</v>
      </c>
      <c r="H1287" s="172">
        <f ca="1">'Data (DefiLlama)'!$H$12*100+_xlfn.NORM.S.INV(RAND())*'Data (DefiLlama)'!$K$12*$C$6</f>
        <v>3.6493053080124511</v>
      </c>
      <c r="I1287" s="175">
        <f ca="1">'Data (DefiLlama)'!$H$13*100+_xlfn.NORM.S.INV(RAND())*'Data (DefiLlama)'!$K$13*$C$6</f>
        <v>5.2157951482130089</v>
      </c>
      <c r="J1287" s="172">
        <f ca="1">C1287*'Allocation - Base'!$H$6+D1287*'Allocation - Base'!$H$7+E1287*'Allocation - Base'!$H$8+F1287*'Allocation - Base'!$H$9+G1287*'Allocation - Base'!$H$10+H1287*'Allocation - Base'!$H$11+I1287*'Allocation - Base'!$H$12</f>
        <v>3.7415566678966963</v>
      </c>
      <c r="K1287" s="172">
        <f t="shared" ca="1" si="58"/>
        <v>0</v>
      </c>
      <c r="L1287" s="172">
        <f t="shared" ca="1" si="59"/>
        <v>3.6415566678966962</v>
      </c>
      <c r="M1287" s="172">
        <f t="shared" ca="1" si="60"/>
        <v>3.6415566678966962</v>
      </c>
      <c r="N1287" s="172"/>
    </row>
    <row r="1288" spans="2:14" x14ac:dyDescent="0.25">
      <c r="B1288" s="164">
        <v>1256</v>
      </c>
      <c r="C1288" s="172">
        <f ca="1">'Data (DefiLlama)'!$H$7*100+_xlfn.NORM.S.INV(RAND())*'Data (DefiLlama)'!$K$7*$C$6</f>
        <v>4.3709117255415872</v>
      </c>
      <c r="D1288" s="172">
        <f ca="1">'Data (DefiLlama)'!$H$8*100+_xlfn.NORM.S.INV(RAND())*'Data (DefiLlama)'!$K$8*$C$6</f>
        <v>4.6380561009020038</v>
      </c>
      <c r="E1288" s="172">
        <f ca="1">'Data (DefiLlama)'!$H$9*100+_xlfn.NORM.S.INV(RAND())*'Data (DefiLlama)'!$K$9*$C$6</f>
        <v>3.8177800398395574</v>
      </c>
      <c r="F1288" s="172">
        <f ca="1">'Data (DefiLlama)'!$H$10*100+_xlfn.NORM.S.INV(RAND())*'Data (DefiLlama)'!$K$10*$C$6</f>
        <v>4.0057267061349062</v>
      </c>
      <c r="G1288" s="172">
        <f ca="1">'Data (DefiLlama)'!$H$11*100+_xlfn.NORM.S.INV(RAND())*'Data (DefiLlama)'!$K$11*$C$6</f>
        <v>0.54161639671151385</v>
      </c>
      <c r="H1288" s="172">
        <f ca="1">'Data (DefiLlama)'!$H$12*100+_xlfn.NORM.S.INV(RAND())*'Data (DefiLlama)'!$K$12*$C$6</f>
        <v>4.7169579258382806</v>
      </c>
      <c r="I1288" s="175">
        <f ca="1">'Data (DefiLlama)'!$H$13*100+_xlfn.NORM.S.INV(RAND())*'Data (DefiLlama)'!$K$13*$C$6</f>
        <v>6.5535779694376632</v>
      </c>
      <c r="J1288" s="172">
        <f ca="1">C1288*'Allocation - Base'!$H$6+D1288*'Allocation - Base'!$H$7+E1288*'Allocation - Base'!$H$8+F1288*'Allocation - Base'!$H$9+G1288*'Allocation - Base'!$H$10+H1288*'Allocation - Base'!$H$11+I1288*'Allocation - Base'!$H$12</f>
        <v>4.1598570615591841</v>
      </c>
      <c r="K1288" s="172">
        <f t="shared" ca="1" si="58"/>
        <v>0</v>
      </c>
      <c r="L1288" s="172">
        <f t="shared" ca="1" si="59"/>
        <v>4.0598570615591845</v>
      </c>
      <c r="M1288" s="172">
        <f t="shared" ca="1" si="60"/>
        <v>4.0598570615591845</v>
      </c>
      <c r="N1288" s="172"/>
    </row>
    <row r="1289" spans="2:14" x14ac:dyDescent="0.25">
      <c r="B1289" s="164">
        <v>1257</v>
      </c>
      <c r="C1289" s="172">
        <f ca="1">'Data (DefiLlama)'!$H$7*100+_xlfn.NORM.S.INV(RAND())*'Data (DefiLlama)'!$K$7*$C$6</f>
        <v>4.2322661792833589</v>
      </c>
      <c r="D1289" s="172">
        <f ca="1">'Data (DefiLlama)'!$H$8*100+_xlfn.NORM.S.INV(RAND())*'Data (DefiLlama)'!$K$8*$C$6</f>
        <v>3.9080093314271704</v>
      </c>
      <c r="E1289" s="172">
        <f ca="1">'Data (DefiLlama)'!$H$9*100+_xlfn.NORM.S.INV(RAND())*'Data (DefiLlama)'!$K$9*$C$6</f>
        <v>3.4279506412920808</v>
      </c>
      <c r="F1289" s="172">
        <f ca="1">'Data (DefiLlama)'!$H$10*100+_xlfn.NORM.S.INV(RAND())*'Data (DefiLlama)'!$K$10*$C$6</f>
        <v>3.6817783536255231</v>
      </c>
      <c r="G1289" s="172">
        <f ca="1">'Data (DefiLlama)'!$H$11*100+_xlfn.NORM.S.INV(RAND())*'Data (DefiLlama)'!$K$11*$C$6</f>
        <v>-6.4931940575281552E-2</v>
      </c>
      <c r="H1289" s="172">
        <f ca="1">'Data (DefiLlama)'!$H$12*100+_xlfn.NORM.S.INV(RAND())*'Data (DefiLlama)'!$K$12*$C$6</f>
        <v>4.9405414239722321</v>
      </c>
      <c r="I1289" s="175">
        <f ca="1">'Data (DefiLlama)'!$H$13*100+_xlfn.NORM.S.INV(RAND())*'Data (DefiLlama)'!$K$13*$C$6</f>
        <v>4.7974882638650147</v>
      </c>
      <c r="J1289" s="172">
        <f ca="1">C1289*'Allocation - Base'!$H$6+D1289*'Allocation - Base'!$H$7+E1289*'Allocation - Base'!$H$8+F1289*'Allocation - Base'!$H$9+G1289*'Allocation - Base'!$H$10+H1289*'Allocation - Base'!$H$11+I1289*'Allocation - Base'!$H$12</f>
        <v>3.8415044635318907</v>
      </c>
      <c r="K1289" s="172">
        <f t="shared" ca="1" si="58"/>
        <v>0.17532751345818703</v>
      </c>
      <c r="L1289" s="172">
        <f t="shared" ca="1" si="59"/>
        <v>3.5661769500737037</v>
      </c>
      <c r="M1289" s="172">
        <f t="shared" ca="1" si="60"/>
        <v>3.7415044635318906</v>
      </c>
      <c r="N1289" s="172"/>
    </row>
    <row r="1290" spans="2:14" x14ac:dyDescent="0.25">
      <c r="B1290" s="164">
        <v>1258</v>
      </c>
      <c r="C1290" s="172">
        <f ca="1">'Data (DefiLlama)'!$H$7*100+_xlfn.NORM.S.INV(RAND())*'Data (DefiLlama)'!$K$7*$C$6</f>
        <v>4.2142774095038069</v>
      </c>
      <c r="D1290" s="172">
        <f ca="1">'Data (DefiLlama)'!$H$8*100+_xlfn.NORM.S.INV(RAND())*'Data (DefiLlama)'!$K$8*$C$6</f>
        <v>4.3573888159383216</v>
      </c>
      <c r="E1290" s="172">
        <f ca="1">'Data (DefiLlama)'!$H$9*100+_xlfn.NORM.S.INV(RAND())*'Data (DefiLlama)'!$K$9*$C$6</f>
        <v>4.8082653268740971</v>
      </c>
      <c r="F1290" s="172">
        <f ca="1">'Data (DefiLlama)'!$H$10*100+_xlfn.NORM.S.INV(RAND())*'Data (DefiLlama)'!$K$10*$C$6</f>
        <v>3.5697198920221971</v>
      </c>
      <c r="G1290" s="172">
        <f ca="1">'Data (DefiLlama)'!$H$11*100+_xlfn.NORM.S.INV(RAND())*'Data (DefiLlama)'!$K$11*$C$6</f>
        <v>6.1391863206947464E-2</v>
      </c>
      <c r="H1290" s="172">
        <f ca="1">'Data (DefiLlama)'!$H$12*100+_xlfn.NORM.S.INV(RAND())*'Data (DefiLlama)'!$K$12*$C$6</f>
        <v>4.5890576021161884</v>
      </c>
      <c r="I1290" s="175">
        <f ca="1">'Data (DefiLlama)'!$H$13*100+_xlfn.NORM.S.INV(RAND())*'Data (DefiLlama)'!$K$13*$C$6</f>
        <v>6.3950024615478052</v>
      </c>
      <c r="J1290" s="172">
        <f ca="1">C1290*'Allocation - Base'!$H$6+D1290*'Allocation - Base'!$H$7+E1290*'Allocation - Base'!$H$8+F1290*'Allocation - Base'!$H$9+G1290*'Allocation - Base'!$H$10+H1290*'Allocation - Base'!$H$11+I1290*'Allocation - Base'!$H$12</f>
        <v>4.2471249920320222</v>
      </c>
      <c r="K1290" s="172">
        <f t="shared" ca="1" si="58"/>
        <v>0</v>
      </c>
      <c r="L1290" s="172">
        <f t="shared" ca="1" si="59"/>
        <v>4.1471249920320226</v>
      </c>
      <c r="M1290" s="172">
        <f t="shared" ca="1" si="60"/>
        <v>4.1471249920320226</v>
      </c>
      <c r="N1290" s="172"/>
    </row>
    <row r="1291" spans="2:14" x14ac:dyDescent="0.25">
      <c r="B1291" s="164">
        <v>1259</v>
      </c>
      <c r="C1291" s="172">
        <f ca="1">'Data (DefiLlama)'!$H$7*100+_xlfn.NORM.S.INV(RAND())*'Data (DefiLlama)'!$K$7*$C$6</f>
        <v>4.4227581288036077</v>
      </c>
      <c r="D1291" s="172">
        <f ca="1">'Data (DefiLlama)'!$H$8*100+_xlfn.NORM.S.INV(RAND())*'Data (DefiLlama)'!$K$8*$C$6</f>
        <v>3.6403191826437138</v>
      </c>
      <c r="E1291" s="172">
        <f ca="1">'Data (DefiLlama)'!$H$9*100+_xlfn.NORM.S.INV(RAND())*'Data (DefiLlama)'!$K$9*$C$6</f>
        <v>5.3848733372212072</v>
      </c>
      <c r="F1291" s="172">
        <f ca="1">'Data (DefiLlama)'!$H$10*100+_xlfn.NORM.S.INV(RAND())*'Data (DefiLlama)'!$K$10*$C$6</f>
        <v>2.7006094166008161</v>
      </c>
      <c r="G1291" s="172">
        <f ca="1">'Data (DefiLlama)'!$H$11*100+_xlfn.NORM.S.INV(RAND())*'Data (DefiLlama)'!$K$11*$C$6</f>
        <v>-6.9599064008099551E-2</v>
      </c>
      <c r="H1291" s="172">
        <f ca="1">'Data (DefiLlama)'!$H$12*100+_xlfn.NORM.S.INV(RAND())*'Data (DefiLlama)'!$K$12*$C$6</f>
        <v>4.6613055670159662</v>
      </c>
      <c r="I1291" s="175">
        <f ca="1">'Data (DefiLlama)'!$H$13*100+_xlfn.NORM.S.INV(RAND())*'Data (DefiLlama)'!$K$13*$C$6</f>
        <v>4.3286426663375517</v>
      </c>
      <c r="J1291" s="172">
        <f ca="1">C1291*'Allocation - Base'!$H$6+D1291*'Allocation - Base'!$H$7+E1291*'Allocation - Base'!$H$8+F1291*'Allocation - Base'!$H$9+G1291*'Allocation - Base'!$H$10+H1291*'Allocation - Base'!$H$11+I1291*'Allocation - Base'!$H$12</f>
        <v>4.2788414504593026</v>
      </c>
      <c r="K1291" s="172">
        <f t="shared" ca="1" si="58"/>
        <v>0</v>
      </c>
      <c r="L1291" s="172">
        <f t="shared" ca="1" si="59"/>
        <v>4.178841450459303</v>
      </c>
      <c r="M1291" s="172">
        <f t="shared" ca="1" si="60"/>
        <v>4.178841450459303</v>
      </c>
      <c r="N1291" s="172"/>
    </row>
    <row r="1292" spans="2:14" x14ac:dyDescent="0.25">
      <c r="B1292" s="164">
        <v>1260</v>
      </c>
      <c r="C1292" s="172">
        <f ca="1">'Data (DefiLlama)'!$H$7*100+_xlfn.NORM.S.INV(RAND())*'Data (DefiLlama)'!$K$7*$C$6</f>
        <v>4.2815966513801555</v>
      </c>
      <c r="D1292" s="172">
        <f ca="1">'Data (DefiLlama)'!$H$8*100+_xlfn.NORM.S.INV(RAND())*'Data (DefiLlama)'!$K$8*$C$6</f>
        <v>5.7015769318557172</v>
      </c>
      <c r="E1292" s="172">
        <f ca="1">'Data (DefiLlama)'!$H$9*100+_xlfn.NORM.S.INV(RAND())*'Data (DefiLlama)'!$K$9*$C$6</f>
        <v>4.2637693266159529</v>
      </c>
      <c r="F1292" s="172">
        <f ca="1">'Data (DefiLlama)'!$H$10*100+_xlfn.NORM.S.INV(RAND())*'Data (DefiLlama)'!$K$10*$C$6</f>
        <v>3.3983337848920625</v>
      </c>
      <c r="G1292" s="172">
        <f ca="1">'Data (DefiLlama)'!$H$11*100+_xlfn.NORM.S.INV(RAND())*'Data (DefiLlama)'!$K$11*$C$6</f>
        <v>-0.18275914927000247</v>
      </c>
      <c r="H1292" s="172">
        <f ca="1">'Data (DefiLlama)'!$H$12*100+_xlfn.NORM.S.INV(RAND())*'Data (DefiLlama)'!$K$12*$C$6</f>
        <v>3.7738391974543251</v>
      </c>
      <c r="I1292" s="175">
        <f ca="1">'Data (DefiLlama)'!$H$13*100+_xlfn.NORM.S.INV(RAND())*'Data (DefiLlama)'!$K$13*$C$6</f>
        <v>4.4573042347542895</v>
      </c>
      <c r="J1292" s="172">
        <f ca="1">C1292*'Allocation - Base'!$H$6+D1292*'Allocation - Base'!$H$7+E1292*'Allocation - Base'!$H$8+F1292*'Allocation - Base'!$H$9+G1292*'Allocation - Base'!$H$10+H1292*'Allocation - Base'!$H$11+I1292*'Allocation - Base'!$H$12</f>
        <v>4.3327534821866136</v>
      </c>
      <c r="K1292" s="172">
        <f t="shared" ca="1" si="58"/>
        <v>0</v>
      </c>
      <c r="L1292" s="172">
        <f t="shared" ca="1" si="59"/>
        <v>4.232753482186614</v>
      </c>
      <c r="M1292" s="172">
        <f t="shared" ca="1" si="60"/>
        <v>4.232753482186614</v>
      </c>
      <c r="N1292" s="172"/>
    </row>
    <row r="1293" spans="2:14" x14ac:dyDescent="0.25">
      <c r="B1293" s="164">
        <v>1261</v>
      </c>
      <c r="C1293" s="172">
        <f ca="1">'Data (DefiLlama)'!$H$7*100+_xlfn.NORM.S.INV(RAND())*'Data (DefiLlama)'!$K$7*$C$6</f>
        <v>4.0631978088944996</v>
      </c>
      <c r="D1293" s="172">
        <f ca="1">'Data (DefiLlama)'!$H$8*100+_xlfn.NORM.S.INV(RAND())*'Data (DefiLlama)'!$K$8*$C$6</f>
        <v>4.3620323801480883</v>
      </c>
      <c r="E1293" s="172">
        <f ca="1">'Data (DefiLlama)'!$H$9*100+_xlfn.NORM.S.INV(RAND())*'Data (DefiLlama)'!$K$9*$C$6</f>
        <v>4.1440056289189213</v>
      </c>
      <c r="F1293" s="172">
        <f ca="1">'Data (DefiLlama)'!$H$10*100+_xlfn.NORM.S.INV(RAND())*'Data (DefiLlama)'!$K$10*$C$6</f>
        <v>3.6648914170388522</v>
      </c>
      <c r="G1293" s="172">
        <f ca="1">'Data (DefiLlama)'!$H$11*100+_xlfn.NORM.S.INV(RAND())*'Data (DefiLlama)'!$K$11*$C$6</f>
        <v>0.16644799696143345</v>
      </c>
      <c r="H1293" s="172">
        <f ca="1">'Data (DefiLlama)'!$H$12*100+_xlfn.NORM.S.INV(RAND())*'Data (DefiLlama)'!$K$12*$C$6</f>
        <v>3.7807780552119312</v>
      </c>
      <c r="I1293" s="175">
        <f ca="1">'Data (DefiLlama)'!$H$13*100+_xlfn.NORM.S.INV(RAND())*'Data (DefiLlama)'!$K$13*$C$6</f>
        <v>6.1503555738954674</v>
      </c>
      <c r="J1293" s="172">
        <f ca="1">C1293*'Allocation - Base'!$H$6+D1293*'Allocation - Base'!$H$7+E1293*'Allocation - Base'!$H$8+F1293*'Allocation - Base'!$H$9+G1293*'Allocation - Base'!$H$10+H1293*'Allocation - Base'!$H$11+I1293*'Allocation - Base'!$H$12</f>
        <v>3.920907953064964</v>
      </c>
      <c r="K1293" s="172">
        <f t="shared" ca="1" si="58"/>
        <v>0</v>
      </c>
      <c r="L1293" s="172">
        <f t="shared" ca="1" si="59"/>
        <v>3.8209079530649639</v>
      </c>
      <c r="M1293" s="172">
        <f t="shared" ca="1" si="60"/>
        <v>3.8209079530649639</v>
      </c>
      <c r="N1293" s="172"/>
    </row>
    <row r="1294" spans="2:14" x14ac:dyDescent="0.25">
      <c r="B1294" s="164">
        <v>1262</v>
      </c>
      <c r="C1294" s="172">
        <f ca="1">'Data (DefiLlama)'!$H$7*100+_xlfn.NORM.S.INV(RAND())*'Data (DefiLlama)'!$K$7*$C$6</f>
        <v>4.0849120929853084</v>
      </c>
      <c r="D1294" s="172">
        <f ca="1">'Data (DefiLlama)'!$H$8*100+_xlfn.NORM.S.INV(RAND())*'Data (DefiLlama)'!$K$8*$C$6</f>
        <v>4.7715981888279959</v>
      </c>
      <c r="E1294" s="172">
        <f ca="1">'Data (DefiLlama)'!$H$9*100+_xlfn.NORM.S.INV(RAND())*'Data (DefiLlama)'!$K$9*$C$6</f>
        <v>2.9031939421970421</v>
      </c>
      <c r="F1294" s="172">
        <f ca="1">'Data (DefiLlama)'!$H$10*100+_xlfn.NORM.S.INV(RAND())*'Data (DefiLlama)'!$K$10*$C$6</f>
        <v>1.9991805189382399</v>
      </c>
      <c r="G1294" s="172">
        <f ca="1">'Data (DefiLlama)'!$H$11*100+_xlfn.NORM.S.INV(RAND())*'Data (DefiLlama)'!$K$11*$C$6</f>
        <v>-0.67514004028484476</v>
      </c>
      <c r="H1294" s="172">
        <f ca="1">'Data (DefiLlama)'!$H$12*100+_xlfn.NORM.S.INV(RAND())*'Data (DefiLlama)'!$K$12*$C$6</f>
        <v>5.420874621000916</v>
      </c>
      <c r="I1294" s="175">
        <f ca="1">'Data (DefiLlama)'!$H$13*100+_xlfn.NORM.S.INV(RAND())*'Data (DefiLlama)'!$K$13*$C$6</f>
        <v>8.7563662163819149</v>
      </c>
      <c r="J1294" s="172">
        <f ca="1">C1294*'Allocation - Base'!$H$6+D1294*'Allocation - Base'!$H$7+E1294*'Allocation - Base'!$H$8+F1294*'Allocation - Base'!$H$9+G1294*'Allocation - Base'!$H$10+H1294*'Allocation - Base'!$H$11+I1294*'Allocation - Base'!$H$12</f>
        <v>3.9235458517877473</v>
      </c>
      <c r="K1294" s="172">
        <f t="shared" ca="1" si="58"/>
        <v>0</v>
      </c>
      <c r="L1294" s="172">
        <f t="shared" ca="1" si="59"/>
        <v>3.8235458517877472</v>
      </c>
      <c r="M1294" s="172">
        <f t="shared" ca="1" si="60"/>
        <v>3.8235458517877472</v>
      </c>
      <c r="N1294" s="172"/>
    </row>
    <row r="1295" spans="2:14" x14ac:dyDescent="0.25">
      <c r="B1295" s="164">
        <v>1263</v>
      </c>
      <c r="C1295" s="172">
        <f ca="1">'Data (DefiLlama)'!$H$7*100+_xlfn.NORM.S.INV(RAND())*'Data (DefiLlama)'!$K$7*$C$6</f>
        <v>4.2441199262031599</v>
      </c>
      <c r="D1295" s="172">
        <f ca="1">'Data (DefiLlama)'!$H$8*100+_xlfn.NORM.S.INV(RAND())*'Data (DefiLlama)'!$K$8*$C$6</f>
        <v>5.4265599337808776</v>
      </c>
      <c r="E1295" s="172">
        <f ca="1">'Data (DefiLlama)'!$H$9*100+_xlfn.NORM.S.INV(RAND())*'Data (DefiLlama)'!$K$9*$C$6</f>
        <v>3.6921714524237772</v>
      </c>
      <c r="F1295" s="172">
        <f ca="1">'Data (DefiLlama)'!$H$10*100+_xlfn.NORM.S.INV(RAND())*'Data (DefiLlama)'!$K$10*$C$6</f>
        <v>2.1562364408210959</v>
      </c>
      <c r="G1295" s="172">
        <f ca="1">'Data (DefiLlama)'!$H$11*100+_xlfn.NORM.S.INV(RAND())*'Data (DefiLlama)'!$K$11*$C$6</f>
        <v>-0.15486266506682408</v>
      </c>
      <c r="H1295" s="172">
        <f ca="1">'Data (DefiLlama)'!$H$12*100+_xlfn.NORM.S.INV(RAND())*'Data (DefiLlama)'!$K$12*$C$6</f>
        <v>4.6648839944505296</v>
      </c>
      <c r="I1295" s="175">
        <f ca="1">'Data (DefiLlama)'!$H$13*100+_xlfn.NORM.S.INV(RAND())*'Data (DefiLlama)'!$K$13*$C$6</f>
        <v>6.6664837688055014</v>
      </c>
      <c r="J1295" s="172">
        <f ca="1">C1295*'Allocation - Base'!$H$6+D1295*'Allocation - Base'!$H$7+E1295*'Allocation - Base'!$H$8+F1295*'Allocation - Base'!$H$9+G1295*'Allocation - Base'!$H$10+H1295*'Allocation - Base'!$H$11+I1295*'Allocation - Base'!$H$12</f>
        <v>4.2449082903263493</v>
      </c>
      <c r="K1295" s="172">
        <f t="shared" ca="1" si="58"/>
        <v>0</v>
      </c>
      <c r="L1295" s="172">
        <f t="shared" ca="1" si="59"/>
        <v>4.1449082903263497</v>
      </c>
      <c r="M1295" s="172">
        <f t="shared" ca="1" si="60"/>
        <v>4.1449082903263497</v>
      </c>
      <c r="N1295" s="172"/>
    </row>
    <row r="1296" spans="2:14" x14ac:dyDescent="0.25">
      <c r="B1296" s="164">
        <v>1264</v>
      </c>
      <c r="C1296" s="172">
        <f ca="1">'Data (DefiLlama)'!$H$7*100+_xlfn.NORM.S.INV(RAND())*'Data (DefiLlama)'!$K$7*$C$6</f>
        <v>4.2780967699797419</v>
      </c>
      <c r="D1296" s="172">
        <f ca="1">'Data (DefiLlama)'!$H$8*100+_xlfn.NORM.S.INV(RAND())*'Data (DefiLlama)'!$K$8*$C$6</f>
        <v>5.7689343916965541</v>
      </c>
      <c r="E1296" s="172">
        <f ca="1">'Data (DefiLlama)'!$H$9*100+_xlfn.NORM.S.INV(RAND())*'Data (DefiLlama)'!$K$9*$C$6</f>
        <v>4.6509650149526287</v>
      </c>
      <c r="F1296" s="172">
        <f ca="1">'Data (DefiLlama)'!$H$10*100+_xlfn.NORM.S.INV(RAND())*'Data (DefiLlama)'!$K$10*$C$6</f>
        <v>3.2248207278366388</v>
      </c>
      <c r="G1296" s="172">
        <f ca="1">'Data (DefiLlama)'!$H$11*100+_xlfn.NORM.S.INV(RAND())*'Data (DefiLlama)'!$K$11*$C$6</f>
        <v>-0.16145234137882658</v>
      </c>
      <c r="H1296" s="172">
        <f ca="1">'Data (DefiLlama)'!$H$12*100+_xlfn.NORM.S.INV(RAND())*'Data (DefiLlama)'!$K$12*$C$6</f>
        <v>4.2275217634904676</v>
      </c>
      <c r="I1296" s="175">
        <f ca="1">'Data (DefiLlama)'!$H$13*100+_xlfn.NORM.S.INV(RAND())*'Data (DefiLlama)'!$K$13*$C$6</f>
        <v>6.4908385726385172</v>
      </c>
      <c r="J1296" s="172">
        <f ca="1">C1296*'Allocation - Base'!$H$6+D1296*'Allocation - Base'!$H$7+E1296*'Allocation - Base'!$H$8+F1296*'Allocation - Base'!$H$9+G1296*'Allocation - Base'!$H$10+H1296*'Allocation - Base'!$H$11+I1296*'Allocation - Base'!$H$12</f>
        <v>4.5144595301108472</v>
      </c>
      <c r="K1296" s="172">
        <f t="shared" ca="1" si="58"/>
        <v>0.42183509491086391</v>
      </c>
      <c r="L1296" s="172">
        <f t="shared" ca="1" si="59"/>
        <v>3.9926244351999838</v>
      </c>
      <c r="M1296" s="172">
        <f t="shared" ca="1" si="60"/>
        <v>4.4144595301108476</v>
      </c>
      <c r="N1296" s="172"/>
    </row>
    <row r="1297" spans="2:14" x14ac:dyDescent="0.25">
      <c r="B1297" s="164">
        <v>1265</v>
      </c>
      <c r="C1297" s="172">
        <f ca="1">'Data (DefiLlama)'!$H$7*100+_xlfn.NORM.S.INV(RAND())*'Data (DefiLlama)'!$K$7*$C$6</f>
        <v>4.3150095258791481</v>
      </c>
      <c r="D1297" s="172">
        <f ca="1">'Data (DefiLlama)'!$H$8*100+_xlfn.NORM.S.INV(RAND())*'Data (DefiLlama)'!$K$8*$C$6</f>
        <v>4.0495403010216888</v>
      </c>
      <c r="E1297" s="172">
        <f ca="1">'Data (DefiLlama)'!$H$9*100+_xlfn.NORM.S.INV(RAND())*'Data (DefiLlama)'!$K$9*$C$6</f>
        <v>3.7221540246406462</v>
      </c>
      <c r="F1297" s="172">
        <f ca="1">'Data (DefiLlama)'!$H$10*100+_xlfn.NORM.S.INV(RAND())*'Data (DefiLlama)'!$K$10*$C$6</f>
        <v>3.8494771585438219</v>
      </c>
      <c r="G1297" s="172">
        <f ca="1">'Data (DefiLlama)'!$H$11*100+_xlfn.NORM.S.INV(RAND())*'Data (DefiLlama)'!$K$11*$C$6</f>
        <v>-5.7041629376737173E-2</v>
      </c>
      <c r="H1297" s="172">
        <f ca="1">'Data (DefiLlama)'!$H$12*100+_xlfn.NORM.S.INV(RAND())*'Data (DefiLlama)'!$K$12*$C$6</f>
        <v>5.3384375802709689</v>
      </c>
      <c r="I1297" s="175">
        <f ca="1">'Data (DefiLlama)'!$H$13*100+_xlfn.NORM.S.INV(RAND())*'Data (DefiLlama)'!$K$13*$C$6</f>
        <v>5.9544599056950123</v>
      </c>
      <c r="J1297" s="172">
        <f ca="1">C1297*'Allocation - Base'!$H$6+D1297*'Allocation - Base'!$H$7+E1297*'Allocation - Base'!$H$8+F1297*'Allocation - Base'!$H$9+G1297*'Allocation - Base'!$H$10+H1297*'Allocation - Base'!$H$11+I1297*'Allocation - Base'!$H$12</f>
        <v>4.035339994751137</v>
      </c>
      <c r="K1297" s="172">
        <f t="shared" ca="1" si="58"/>
        <v>0</v>
      </c>
      <c r="L1297" s="172">
        <f t="shared" ca="1" si="59"/>
        <v>3.9353399947511369</v>
      </c>
      <c r="M1297" s="172">
        <f t="shared" ca="1" si="60"/>
        <v>3.9353399947511369</v>
      </c>
      <c r="N1297" s="172"/>
    </row>
    <row r="1298" spans="2:14" x14ac:dyDescent="0.25">
      <c r="B1298" s="164">
        <v>1266</v>
      </c>
      <c r="C1298" s="172">
        <f ca="1">'Data (DefiLlama)'!$H$7*100+_xlfn.NORM.S.INV(RAND())*'Data (DefiLlama)'!$K$7*$C$6</f>
        <v>4.026371811643437</v>
      </c>
      <c r="D1298" s="172">
        <f ca="1">'Data (DefiLlama)'!$H$8*100+_xlfn.NORM.S.INV(RAND())*'Data (DefiLlama)'!$K$8*$C$6</f>
        <v>4.6596894195647502</v>
      </c>
      <c r="E1298" s="172">
        <f ca="1">'Data (DefiLlama)'!$H$9*100+_xlfn.NORM.S.INV(RAND())*'Data (DefiLlama)'!$K$9*$C$6</f>
        <v>4.6024769451408574</v>
      </c>
      <c r="F1298" s="172">
        <f ca="1">'Data (DefiLlama)'!$H$10*100+_xlfn.NORM.S.INV(RAND())*'Data (DefiLlama)'!$K$10*$C$6</f>
        <v>2.8005408693837994</v>
      </c>
      <c r="G1298" s="172">
        <f ca="1">'Data (DefiLlama)'!$H$11*100+_xlfn.NORM.S.INV(RAND())*'Data (DefiLlama)'!$K$11*$C$6</f>
        <v>-0.17675242527039539</v>
      </c>
      <c r="H1298" s="172">
        <f ca="1">'Data (DefiLlama)'!$H$12*100+_xlfn.NORM.S.INV(RAND())*'Data (DefiLlama)'!$K$12*$C$6</f>
        <v>4.6684960239968811</v>
      </c>
      <c r="I1298" s="175">
        <f ca="1">'Data (DefiLlama)'!$H$13*100+_xlfn.NORM.S.INV(RAND())*'Data (DefiLlama)'!$K$13*$C$6</f>
        <v>5.3144206253964699</v>
      </c>
      <c r="J1298" s="172">
        <f ca="1">C1298*'Allocation - Base'!$H$6+D1298*'Allocation - Base'!$H$7+E1298*'Allocation - Base'!$H$8+F1298*'Allocation - Base'!$H$9+G1298*'Allocation - Base'!$H$10+H1298*'Allocation - Base'!$H$11+I1298*'Allocation - Base'!$H$12</f>
        <v>4.2148899170054452</v>
      </c>
      <c r="K1298" s="172">
        <f t="shared" ca="1" si="58"/>
        <v>0</v>
      </c>
      <c r="L1298" s="172">
        <f t="shared" ca="1" si="59"/>
        <v>4.1148899170054456</v>
      </c>
      <c r="M1298" s="172">
        <f t="shared" ca="1" si="60"/>
        <v>4.1148899170054456</v>
      </c>
      <c r="N1298" s="172"/>
    </row>
    <row r="1299" spans="2:14" x14ac:dyDescent="0.25">
      <c r="B1299" s="164">
        <v>1267</v>
      </c>
      <c r="C1299" s="172">
        <f ca="1">'Data (DefiLlama)'!$H$7*100+_xlfn.NORM.S.INV(RAND())*'Data (DefiLlama)'!$K$7*$C$6</f>
        <v>4.3323375248992102</v>
      </c>
      <c r="D1299" s="172">
        <f ca="1">'Data (DefiLlama)'!$H$8*100+_xlfn.NORM.S.INV(RAND())*'Data (DefiLlama)'!$K$8*$C$6</f>
        <v>5.6608497582469859</v>
      </c>
      <c r="E1299" s="172">
        <f ca="1">'Data (DefiLlama)'!$H$9*100+_xlfn.NORM.S.INV(RAND())*'Data (DefiLlama)'!$K$9*$C$6</f>
        <v>4.6097527396026274</v>
      </c>
      <c r="F1299" s="172">
        <f ca="1">'Data (DefiLlama)'!$H$10*100+_xlfn.NORM.S.INV(RAND())*'Data (DefiLlama)'!$K$10*$C$6</f>
        <v>3.045212936382069</v>
      </c>
      <c r="G1299" s="172">
        <f ca="1">'Data (DefiLlama)'!$H$11*100+_xlfn.NORM.S.INV(RAND())*'Data (DefiLlama)'!$K$11*$C$6</f>
        <v>-0.41606034390098107</v>
      </c>
      <c r="H1299" s="172">
        <f ca="1">'Data (DefiLlama)'!$H$12*100+_xlfn.NORM.S.INV(RAND())*'Data (DefiLlama)'!$K$12*$C$6</f>
        <v>4.3837976361567348</v>
      </c>
      <c r="I1299" s="175">
        <f ca="1">'Data (DefiLlama)'!$H$13*100+_xlfn.NORM.S.INV(RAND())*'Data (DefiLlama)'!$K$13*$C$6</f>
        <v>3.9673226242264752</v>
      </c>
      <c r="J1299" s="172">
        <f ca="1">C1299*'Allocation - Base'!$H$6+D1299*'Allocation - Base'!$H$7+E1299*'Allocation - Base'!$H$8+F1299*'Allocation - Base'!$H$9+G1299*'Allocation - Base'!$H$10+H1299*'Allocation - Base'!$H$11+I1299*'Allocation - Base'!$H$12</f>
        <v>4.5041185101606276</v>
      </c>
      <c r="K1299" s="172">
        <f t="shared" ca="1" si="58"/>
        <v>0</v>
      </c>
      <c r="L1299" s="172">
        <f t="shared" ca="1" si="59"/>
        <v>4.4041185101606279</v>
      </c>
      <c r="M1299" s="172">
        <f t="shared" ca="1" si="60"/>
        <v>4.4041185101606279</v>
      </c>
      <c r="N1299" s="172"/>
    </row>
    <row r="1300" spans="2:14" x14ac:dyDescent="0.25">
      <c r="B1300" s="164">
        <v>1268</v>
      </c>
      <c r="C1300" s="172">
        <f ca="1">'Data (DefiLlama)'!$H$7*100+_xlfn.NORM.S.INV(RAND())*'Data (DefiLlama)'!$K$7*$C$6</f>
        <v>4.227212940613696</v>
      </c>
      <c r="D1300" s="172">
        <f ca="1">'Data (DefiLlama)'!$H$8*100+_xlfn.NORM.S.INV(RAND())*'Data (DefiLlama)'!$K$8*$C$6</f>
        <v>6.1762836645906107</v>
      </c>
      <c r="E1300" s="172">
        <f ca="1">'Data (DefiLlama)'!$H$9*100+_xlfn.NORM.S.INV(RAND())*'Data (DefiLlama)'!$K$9*$C$6</f>
        <v>4.533323563541221</v>
      </c>
      <c r="F1300" s="172">
        <f ca="1">'Data (DefiLlama)'!$H$10*100+_xlfn.NORM.S.INV(RAND())*'Data (DefiLlama)'!$K$10*$C$6</f>
        <v>3.0709441945635665</v>
      </c>
      <c r="G1300" s="172">
        <f ca="1">'Data (DefiLlama)'!$H$11*100+_xlfn.NORM.S.INV(RAND())*'Data (DefiLlama)'!$K$11*$C$6</f>
        <v>-0.33700950736894747</v>
      </c>
      <c r="H1300" s="172">
        <f ca="1">'Data (DefiLlama)'!$H$12*100+_xlfn.NORM.S.INV(RAND())*'Data (DefiLlama)'!$K$12*$C$6</f>
        <v>4.3762037686524948</v>
      </c>
      <c r="I1300" s="175">
        <f ca="1">'Data (DefiLlama)'!$H$13*100+_xlfn.NORM.S.INV(RAND())*'Data (DefiLlama)'!$K$13*$C$6</f>
        <v>6.9550920462038315</v>
      </c>
      <c r="J1300" s="172">
        <f ca="1">C1300*'Allocation - Base'!$H$6+D1300*'Allocation - Base'!$H$7+E1300*'Allocation - Base'!$H$8+F1300*'Allocation - Base'!$H$9+G1300*'Allocation - Base'!$H$10+H1300*'Allocation - Base'!$H$11+I1300*'Allocation - Base'!$H$12</f>
        <v>4.5851457791464938</v>
      </c>
      <c r="K1300" s="172">
        <f t="shared" ca="1" si="58"/>
        <v>0</v>
      </c>
      <c r="L1300" s="172">
        <f t="shared" ca="1" si="59"/>
        <v>4.4851457791464941</v>
      </c>
      <c r="M1300" s="172">
        <f t="shared" ca="1" si="60"/>
        <v>4.4851457791464941</v>
      </c>
      <c r="N1300" s="172"/>
    </row>
    <row r="1301" spans="2:14" x14ac:dyDescent="0.25">
      <c r="B1301" s="164">
        <v>1269</v>
      </c>
      <c r="C1301" s="172">
        <f ca="1">'Data (DefiLlama)'!$H$7*100+_xlfn.NORM.S.INV(RAND())*'Data (DefiLlama)'!$K$7*$C$6</f>
        <v>4.0378220708546344</v>
      </c>
      <c r="D1301" s="172">
        <f ca="1">'Data (DefiLlama)'!$H$8*100+_xlfn.NORM.S.INV(RAND())*'Data (DefiLlama)'!$K$8*$C$6</f>
        <v>6.8400342159110821</v>
      </c>
      <c r="E1301" s="172">
        <f ca="1">'Data (DefiLlama)'!$H$9*100+_xlfn.NORM.S.INV(RAND())*'Data (DefiLlama)'!$K$9*$C$6</f>
        <v>3.1938783524403584</v>
      </c>
      <c r="F1301" s="172">
        <f ca="1">'Data (DefiLlama)'!$H$10*100+_xlfn.NORM.S.INV(RAND())*'Data (DefiLlama)'!$K$10*$C$6</f>
        <v>3.1233578538532996</v>
      </c>
      <c r="G1301" s="172">
        <f ca="1">'Data (DefiLlama)'!$H$11*100+_xlfn.NORM.S.INV(RAND())*'Data (DefiLlama)'!$K$11*$C$6</f>
        <v>-0.17431110855317888</v>
      </c>
      <c r="H1301" s="172">
        <f ca="1">'Data (DefiLlama)'!$H$12*100+_xlfn.NORM.S.INV(RAND())*'Data (DefiLlama)'!$K$12*$C$6</f>
        <v>4.8310647328332275</v>
      </c>
      <c r="I1301" s="175">
        <f ca="1">'Data (DefiLlama)'!$H$13*100+_xlfn.NORM.S.INV(RAND())*'Data (DefiLlama)'!$K$13*$C$6</f>
        <v>4.5845824256058432</v>
      </c>
      <c r="J1301" s="172">
        <f ca="1">C1301*'Allocation - Base'!$H$6+D1301*'Allocation - Base'!$H$7+E1301*'Allocation - Base'!$H$8+F1301*'Allocation - Base'!$H$9+G1301*'Allocation - Base'!$H$10+H1301*'Allocation - Base'!$H$11+I1301*'Allocation - Base'!$H$12</f>
        <v>4.4357689178415747</v>
      </c>
      <c r="K1301" s="172">
        <f t="shared" ca="1" si="58"/>
        <v>0</v>
      </c>
      <c r="L1301" s="172">
        <f t="shared" ca="1" si="59"/>
        <v>4.335768917841575</v>
      </c>
      <c r="M1301" s="172">
        <f t="shared" ca="1" si="60"/>
        <v>4.335768917841575</v>
      </c>
      <c r="N1301" s="172"/>
    </row>
    <row r="1302" spans="2:14" x14ac:dyDescent="0.25">
      <c r="B1302" s="164">
        <v>1270</v>
      </c>
      <c r="C1302" s="172">
        <f ca="1">'Data (DefiLlama)'!$H$7*100+_xlfn.NORM.S.INV(RAND())*'Data (DefiLlama)'!$K$7*$C$6</f>
        <v>4.2833459146186161</v>
      </c>
      <c r="D1302" s="172">
        <f ca="1">'Data (DefiLlama)'!$H$8*100+_xlfn.NORM.S.INV(RAND())*'Data (DefiLlama)'!$K$8*$C$6</f>
        <v>3.917286500235388</v>
      </c>
      <c r="E1302" s="172">
        <f ca="1">'Data (DefiLlama)'!$H$9*100+_xlfn.NORM.S.INV(RAND())*'Data (DefiLlama)'!$K$9*$C$6</f>
        <v>5.1246662067596702</v>
      </c>
      <c r="F1302" s="172">
        <f ca="1">'Data (DefiLlama)'!$H$10*100+_xlfn.NORM.S.INV(RAND())*'Data (DefiLlama)'!$K$10*$C$6</f>
        <v>3.4980657094993961</v>
      </c>
      <c r="G1302" s="172">
        <f ca="1">'Data (DefiLlama)'!$H$11*100+_xlfn.NORM.S.INV(RAND())*'Data (DefiLlama)'!$K$11*$C$6</f>
        <v>0.25681819140376461</v>
      </c>
      <c r="H1302" s="172">
        <f ca="1">'Data (DefiLlama)'!$H$12*100+_xlfn.NORM.S.INV(RAND())*'Data (DefiLlama)'!$K$12*$C$6</f>
        <v>4.2428005406406131</v>
      </c>
      <c r="I1302" s="175">
        <f ca="1">'Data (DefiLlama)'!$H$13*100+_xlfn.NORM.S.INV(RAND())*'Data (DefiLlama)'!$K$13*$C$6</f>
        <v>5.482334202164135</v>
      </c>
      <c r="J1302" s="172">
        <f ca="1">C1302*'Allocation - Base'!$H$6+D1302*'Allocation - Base'!$H$7+E1302*'Allocation - Base'!$H$8+F1302*'Allocation - Base'!$H$9+G1302*'Allocation - Base'!$H$10+H1302*'Allocation - Base'!$H$11+I1302*'Allocation - Base'!$H$12</f>
        <v>4.1947529418006297</v>
      </c>
      <c r="K1302" s="172">
        <f t="shared" ca="1" si="58"/>
        <v>0</v>
      </c>
      <c r="L1302" s="172">
        <f t="shared" ca="1" si="59"/>
        <v>4.0947529418006301</v>
      </c>
      <c r="M1302" s="172">
        <f t="shared" ca="1" si="60"/>
        <v>4.0947529418006301</v>
      </c>
      <c r="N1302" s="172"/>
    </row>
    <row r="1303" spans="2:14" x14ac:dyDescent="0.25">
      <c r="B1303" s="164">
        <v>1271</v>
      </c>
      <c r="C1303" s="172">
        <f ca="1">'Data (DefiLlama)'!$H$7*100+_xlfn.NORM.S.INV(RAND())*'Data (DefiLlama)'!$K$7*$C$6</f>
        <v>4.1946550562016949</v>
      </c>
      <c r="D1303" s="172">
        <f ca="1">'Data (DefiLlama)'!$H$8*100+_xlfn.NORM.S.INV(RAND())*'Data (DefiLlama)'!$K$8*$C$6</f>
        <v>3.8928448293344338</v>
      </c>
      <c r="E1303" s="172">
        <f ca="1">'Data (DefiLlama)'!$H$9*100+_xlfn.NORM.S.INV(RAND())*'Data (DefiLlama)'!$K$9*$C$6</f>
        <v>5.1351547860798528</v>
      </c>
      <c r="F1303" s="172">
        <f ca="1">'Data (DefiLlama)'!$H$10*100+_xlfn.NORM.S.INV(RAND())*'Data (DefiLlama)'!$K$10*$C$6</f>
        <v>2.7869152970264199</v>
      </c>
      <c r="G1303" s="172">
        <f ca="1">'Data (DefiLlama)'!$H$11*100+_xlfn.NORM.S.INV(RAND())*'Data (DefiLlama)'!$K$11*$C$6</f>
        <v>-0.20223845032221613</v>
      </c>
      <c r="H1303" s="172">
        <f ca="1">'Data (DefiLlama)'!$H$12*100+_xlfn.NORM.S.INV(RAND())*'Data (DefiLlama)'!$K$12*$C$6</f>
        <v>4.0739716979317162</v>
      </c>
      <c r="I1303" s="175">
        <f ca="1">'Data (DefiLlama)'!$H$13*100+_xlfn.NORM.S.INV(RAND())*'Data (DefiLlama)'!$K$13*$C$6</f>
        <v>5.4785304516263684</v>
      </c>
      <c r="J1303" s="172">
        <f ca="1">C1303*'Allocation - Base'!$H$6+D1303*'Allocation - Base'!$H$7+E1303*'Allocation - Base'!$H$8+F1303*'Allocation - Base'!$H$9+G1303*'Allocation - Base'!$H$10+H1303*'Allocation - Base'!$H$11+I1303*'Allocation - Base'!$H$12</f>
        <v>4.1163802528877271</v>
      </c>
      <c r="K1303" s="172">
        <f t="shared" ca="1" si="58"/>
        <v>0</v>
      </c>
      <c r="L1303" s="172">
        <f t="shared" ca="1" si="59"/>
        <v>4.0163802528877275</v>
      </c>
      <c r="M1303" s="172">
        <f t="shared" ca="1" si="60"/>
        <v>4.0163802528877275</v>
      </c>
      <c r="N1303" s="172"/>
    </row>
    <row r="1304" spans="2:14" x14ac:dyDescent="0.25">
      <c r="B1304" s="164">
        <v>1272</v>
      </c>
      <c r="C1304" s="172">
        <f ca="1">'Data (DefiLlama)'!$H$7*100+_xlfn.NORM.S.INV(RAND())*'Data (DefiLlama)'!$K$7*$C$6</f>
        <v>4.3750051856838557</v>
      </c>
      <c r="D1304" s="172">
        <f ca="1">'Data (DefiLlama)'!$H$8*100+_xlfn.NORM.S.INV(RAND())*'Data (DefiLlama)'!$K$8*$C$6</f>
        <v>3.4551523577422616</v>
      </c>
      <c r="E1304" s="172">
        <f ca="1">'Data (DefiLlama)'!$H$9*100+_xlfn.NORM.S.INV(RAND())*'Data (DefiLlama)'!$K$9*$C$6</f>
        <v>3.9613564420218976</v>
      </c>
      <c r="F1304" s="172">
        <f ca="1">'Data (DefiLlama)'!$H$10*100+_xlfn.NORM.S.INV(RAND())*'Data (DefiLlama)'!$K$10*$C$6</f>
        <v>2.8836993555212</v>
      </c>
      <c r="G1304" s="172">
        <f ca="1">'Data (DefiLlama)'!$H$11*100+_xlfn.NORM.S.INV(RAND())*'Data (DefiLlama)'!$K$11*$C$6</f>
        <v>-7.0962222387061277E-2</v>
      </c>
      <c r="H1304" s="172">
        <f ca="1">'Data (DefiLlama)'!$H$12*100+_xlfn.NORM.S.INV(RAND())*'Data (DefiLlama)'!$K$12*$C$6</f>
        <v>4.8091785188729705</v>
      </c>
      <c r="I1304" s="175">
        <f ca="1">'Data (DefiLlama)'!$H$13*100+_xlfn.NORM.S.INV(RAND())*'Data (DefiLlama)'!$K$13*$C$6</f>
        <v>5.4336254549038605</v>
      </c>
      <c r="J1304" s="172">
        <f ca="1">C1304*'Allocation - Base'!$H$6+D1304*'Allocation - Base'!$H$7+E1304*'Allocation - Base'!$H$8+F1304*'Allocation - Base'!$H$9+G1304*'Allocation - Base'!$H$10+H1304*'Allocation - Base'!$H$11+I1304*'Allocation - Base'!$H$12</f>
        <v>3.884457422357789</v>
      </c>
      <c r="K1304" s="172">
        <f t="shared" ca="1" si="58"/>
        <v>0</v>
      </c>
      <c r="L1304" s="172">
        <f t="shared" ca="1" si="59"/>
        <v>3.7844574223577889</v>
      </c>
      <c r="M1304" s="172">
        <f t="shared" ca="1" si="60"/>
        <v>3.7844574223577889</v>
      </c>
      <c r="N1304" s="172"/>
    </row>
    <row r="1305" spans="2:14" x14ac:dyDescent="0.25">
      <c r="B1305" s="164">
        <v>1273</v>
      </c>
      <c r="C1305" s="172">
        <f ca="1">'Data (DefiLlama)'!$H$7*100+_xlfn.NORM.S.INV(RAND())*'Data (DefiLlama)'!$K$7*$C$6</f>
        <v>4.5710601070485266</v>
      </c>
      <c r="D1305" s="172">
        <f ca="1">'Data (DefiLlama)'!$H$8*100+_xlfn.NORM.S.INV(RAND())*'Data (DefiLlama)'!$K$8*$C$6</f>
        <v>5.8674990968227796</v>
      </c>
      <c r="E1305" s="172">
        <f ca="1">'Data (DefiLlama)'!$H$9*100+_xlfn.NORM.S.INV(RAND())*'Data (DefiLlama)'!$K$9*$C$6</f>
        <v>4.1495151736921416</v>
      </c>
      <c r="F1305" s="172">
        <f ca="1">'Data (DefiLlama)'!$H$10*100+_xlfn.NORM.S.INV(RAND())*'Data (DefiLlama)'!$K$10*$C$6</f>
        <v>3.678687353313824</v>
      </c>
      <c r="G1305" s="172">
        <f ca="1">'Data (DefiLlama)'!$H$11*100+_xlfn.NORM.S.INV(RAND())*'Data (DefiLlama)'!$K$11*$C$6</f>
        <v>5.8008003637295524E-2</v>
      </c>
      <c r="H1305" s="172">
        <f ca="1">'Data (DefiLlama)'!$H$12*100+_xlfn.NORM.S.INV(RAND())*'Data (DefiLlama)'!$K$12*$C$6</f>
        <v>5.6833181001850273</v>
      </c>
      <c r="I1305" s="175">
        <f ca="1">'Data (DefiLlama)'!$H$13*100+_xlfn.NORM.S.INV(RAND())*'Data (DefiLlama)'!$K$13*$C$6</f>
        <v>5.3857310791727055</v>
      </c>
      <c r="J1305" s="172">
        <f ca="1">C1305*'Allocation - Base'!$H$6+D1305*'Allocation - Base'!$H$7+E1305*'Allocation - Base'!$H$8+F1305*'Allocation - Base'!$H$9+G1305*'Allocation - Base'!$H$10+H1305*'Allocation - Base'!$H$11+I1305*'Allocation - Base'!$H$12</f>
        <v>4.7309697149529066</v>
      </c>
      <c r="K1305" s="172">
        <f t="shared" ca="1" si="58"/>
        <v>0</v>
      </c>
      <c r="L1305" s="172">
        <f t="shared" ca="1" si="59"/>
        <v>4.630969714952907</v>
      </c>
      <c r="M1305" s="172">
        <f t="shared" ca="1" si="60"/>
        <v>4.630969714952907</v>
      </c>
      <c r="N1305" s="172"/>
    </row>
    <row r="1306" spans="2:14" x14ac:dyDescent="0.25">
      <c r="B1306" s="164">
        <v>1274</v>
      </c>
      <c r="C1306" s="172">
        <f ca="1">'Data (DefiLlama)'!$H$7*100+_xlfn.NORM.S.INV(RAND())*'Data (DefiLlama)'!$K$7*$C$6</f>
        <v>4.326429417713431</v>
      </c>
      <c r="D1306" s="172">
        <f ca="1">'Data (DefiLlama)'!$H$8*100+_xlfn.NORM.S.INV(RAND())*'Data (DefiLlama)'!$K$8*$C$6</f>
        <v>4.0947145737253159</v>
      </c>
      <c r="E1306" s="172">
        <f ca="1">'Data (DefiLlama)'!$H$9*100+_xlfn.NORM.S.INV(RAND())*'Data (DefiLlama)'!$K$9*$C$6</f>
        <v>4.3106553013439886</v>
      </c>
      <c r="F1306" s="172">
        <f ca="1">'Data (DefiLlama)'!$H$10*100+_xlfn.NORM.S.INV(RAND())*'Data (DefiLlama)'!$K$10*$C$6</f>
        <v>3.7503465601330834</v>
      </c>
      <c r="G1306" s="172">
        <f ca="1">'Data (DefiLlama)'!$H$11*100+_xlfn.NORM.S.INV(RAND())*'Data (DefiLlama)'!$K$11*$C$6</f>
        <v>0.31872888207892119</v>
      </c>
      <c r="H1306" s="172">
        <f ca="1">'Data (DefiLlama)'!$H$12*100+_xlfn.NORM.S.INV(RAND())*'Data (DefiLlama)'!$K$12*$C$6</f>
        <v>3.7725399180014065</v>
      </c>
      <c r="I1306" s="175">
        <f ca="1">'Data (DefiLlama)'!$H$13*100+_xlfn.NORM.S.INV(RAND())*'Data (DefiLlama)'!$K$13*$C$6</f>
        <v>5.5406949093387468</v>
      </c>
      <c r="J1306" s="172">
        <f ca="1">C1306*'Allocation - Base'!$H$6+D1306*'Allocation - Base'!$H$7+E1306*'Allocation - Base'!$H$8+F1306*'Allocation - Base'!$H$9+G1306*'Allocation - Base'!$H$10+H1306*'Allocation - Base'!$H$11+I1306*'Allocation - Base'!$H$12</f>
        <v>3.9810887258855123</v>
      </c>
      <c r="K1306" s="172">
        <f t="shared" ca="1" si="58"/>
        <v>0.36889135084129543</v>
      </c>
      <c r="L1306" s="172">
        <f t="shared" ca="1" si="59"/>
        <v>3.5121973750442166</v>
      </c>
      <c r="M1306" s="172">
        <f t="shared" ca="1" si="60"/>
        <v>3.8810887258855122</v>
      </c>
      <c r="N1306" s="172"/>
    </row>
    <row r="1307" spans="2:14" x14ac:dyDescent="0.25">
      <c r="B1307" s="164">
        <v>1275</v>
      </c>
      <c r="C1307" s="172">
        <f ca="1">'Data (DefiLlama)'!$H$7*100+_xlfn.NORM.S.INV(RAND())*'Data (DefiLlama)'!$K$7*$C$6</f>
        <v>4.0225326904640948</v>
      </c>
      <c r="D1307" s="172">
        <f ca="1">'Data (DefiLlama)'!$H$8*100+_xlfn.NORM.S.INV(RAND())*'Data (DefiLlama)'!$K$8*$C$6</f>
        <v>2.8970132911755422</v>
      </c>
      <c r="E1307" s="172">
        <f ca="1">'Data (DefiLlama)'!$H$9*100+_xlfn.NORM.S.INV(RAND())*'Data (DefiLlama)'!$K$9*$C$6</f>
        <v>3.9521247684299294</v>
      </c>
      <c r="F1307" s="172">
        <f ca="1">'Data (DefiLlama)'!$H$10*100+_xlfn.NORM.S.INV(RAND())*'Data (DefiLlama)'!$K$10*$C$6</f>
        <v>3.96264174323758</v>
      </c>
      <c r="G1307" s="172">
        <f ca="1">'Data (DefiLlama)'!$H$11*100+_xlfn.NORM.S.INV(RAND())*'Data (DefiLlama)'!$K$11*$C$6</f>
        <v>-0.44178007237213007</v>
      </c>
      <c r="H1307" s="172">
        <f ca="1">'Data (DefiLlama)'!$H$12*100+_xlfn.NORM.S.INV(RAND())*'Data (DefiLlama)'!$K$12*$C$6</f>
        <v>5.3477618396106301</v>
      </c>
      <c r="I1307" s="175">
        <f ca="1">'Data (DefiLlama)'!$H$13*100+_xlfn.NORM.S.INV(RAND())*'Data (DefiLlama)'!$K$13*$C$6</f>
        <v>6.5978006019369717</v>
      </c>
      <c r="J1307" s="172">
        <f ca="1">C1307*'Allocation - Base'!$H$6+D1307*'Allocation - Base'!$H$7+E1307*'Allocation - Base'!$H$8+F1307*'Allocation - Base'!$H$9+G1307*'Allocation - Base'!$H$10+H1307*'Allocation - Base'!$H$11+I1307*'Allocation - Base'!$H$12</f>
        <v>3.6991195943635842</v>
      </c>
      <c r="K1307" s="172">
        <f t="shared" ca="1" si="58"/>
        <v>0</v>
      </c>
      <c r="L1307" s="172">
        <f t="shared" ca="1" si="59"/>
        <v>3.5991195943635841</v>
      </c>
      <c r="M1307" s="172">
        <f t="shared" ca="1" si="60"/>
        <v>3.5991195943635841</v>
      </c>
      <c r="N1307" s="172"/>
    </row>
    <row r="1308" spans="2:14" x14ac:dyDescent="0.25">
      <c r="B1308" s="164">
        <v>1276</v>
      </c>
      <c r="C1308" s="172">
        <f ca="1">'Data (DefiLlama)'!$H$7*100+_xlfn.NORM.S.INV(RAND())*'Data (DefiLlama)'!$K$7*$C$6</f>
        <v>4.406412560370975</v>
      </c>
      <c r="D1308" s="172">
        <f ca="1">'Data (DefiLlama)'!$H$8*100+_xlfn.NORM.S.INV(RAND())*'Data (DefiLlama)'!$K$8*$C$6</f>
        <v>4.6722232664213168</v>
      </c>
      <c r="E1308" s="172">
        <f ca="1">'Data (DefiLlama)'!$H$9*100+_xlfn.NORM.S.INV(RAND())*'Data (DefiLlama)'!$K$9*$C$6</f>
        <v>3.9451110761533128</v>
      </c>
      <c r="F1308" s="172">
        <f ca="1">'Data (DefiLlama)'!$H$10*100+_xlfn.NORM.S.INV(RAND())*'Data (DefiLlama)'!$K$10*$C$6</f>
        <v>2.9480182624677504</v>
      </c>
      <c r="G1308" s="172">
        <f ca="1">'Data (DefiLlama)'!$H$11*100+_xlfn.NORM.S.INV(RAND())*'Data (DefiLlama)'!$K$11*$C$6</f>
        <v>-8.9057753560892895E-3</v>
      </c>
      <c r="H1308" s="172">
        <f ca="1">'Data (DefiLlama)'!$H$12*100+_xlfn.NORM.S.INV(RAND())*'Data (DefiLlama)'!$K$12*$C$6</f>
        <v>4.010723802759208</v>
      </c>
      <c r="I1308" s="175">
        <f ca="1">'Data (DefiLlama)'!$H$13*100+_xlfn.NORM.S.INV(RAND())*'Data (DefiLlama)'!$K$13*$C$6</f>
        <v>2.5617880006700497</v>
      </c>
      <c r="J1308" s="172">
        <f ca="1">C1308*'Allocation - Base'!$H$6+D1308*'Allocation - Base'!$H$7+E1308*'Allocation - Base'!$H$8+F1308*'Allocation - Base'!$H$9+G1308*'Allocation - Base'!$H$10+H1308*'Allocation - Base'!$H$11+I1308*'Allocation - Base'!$H$12</f>
        <v>4.0774206354010269</v>
      </c>
      <c r="K1308" s="172">
        <f t="shared" ca="1" si="58"/>
        <v>0.71986784617954114</v>
      </c>
      <c r="L1308" s="172">
        <f t="shared" ca="1" si="59"/>
        <v>3.2575527892214859</v>
      </c>
      <c r="M1308" s="172">
        <f t="shared" ca="1" si="60"/>
        <v>3.9774206354010269</v>
      </c>
      <c r="N1308" s="172"/>
    </row>
    <row r="1309" spans="2:14" x14ac:dyDescent="0.25">
      <c r="B1309" s="164">
        <v>1277</v>
      </c>
      <c r="C1309" s="172">
        <f ca="1">'Data (DefiLlama)'!$H$7*100+_xlfn.NORM.S.INV(RAND())*'Data (DefiLlama)'!$K$7*$C$6</f>
        <v>4.3054290494440677</v>
      </c>
      <c r="D1309" s="172">
        <f ca="1">'Data (DefiLlama)'!$H$8*100+_xlfn.NORM.S.INV(RAND())*'Data (DefiLlama)'!$K$8*$C$6</f>
        <v>5.0776684782724839</v>
      </c>
      <c r="E1309" s="172">
        <f ca="1">'Data (DefiLlama)'!$H$9*100+_xlfn.NORM.S.INV(RAND())*'Data (DefiLlama)'!$K$9*$C$6</f>
        <v>4.6123296026984999</v>
      </c>
      <c r="F1309" s="172">
        <f ca="1">'Data (DefiLlama)'!$H$10*100+_xlfn.NORM.S.INV(RAND())*'Data (DefiLlama)'!$K$10*$C$6</f>
        <v>3.5093493758115248</v>
      </c>
      <c r="G1309" s="172">
        <f ca="1">'Data (DefiLlama)'!$H$11*100+_xlfn.NORM.S.INV(RAND())*'Data (DefiLlama)'!$K$11*$C$6</f>
        <v>-0.35634299408507214</v>
      </c>
      <c r="H1309" s="172">
        <f ca="1">'Data (DefiLlama)'!$H$12*100+_xlfn.NORM.S.INV(RAND())*'Data (DefiLlama)'!$K$12*$C$6</f>
        <v>4.997237343212408</v>
      </c>
      <c r="I1309" s="175">
        <f ca="1">'Data (DefiLlama)'!$H$13*100+_xlfn.NORM.S.INV(RAND())*'Data (DefiLlama)'!$K$13*$C$6</f>
        <v>5.137967865869923</v>
      </c>
      <c r="J1309" s="172">
        <f ca="1">C1309*'Allocation - Base'!$H$6+D1309*'Allocation - Base'!$H$7+E1309*'Allocation - Base'!$H$8+F1309*'Allocation - Base'!$H$9+G1309*'Allocation - Base'!$H$10+H1309*'Allocation - Base'!$H$11+I1309*'Allocation - Base'!$H$12</f>
        <v>4.4458966868535734</v>
      </c>
      <c r="K1309" s="172">
        <f t="shared" ca="1" si="58"/>
        <v>0</v>
      </c>
      <c r="L1309" s="172">
        <f t="shared" ca="1" si="59"/>
        <v>4.3458966868535738</v>
      </c>
      <c r="M1309" s="172">
        <f t="shared" ca="1" si="60"/>
        <v>4.3458966868535738</v>
      </c>
      <c r="N1309" s="172"/>
    </row>
    <row r="1310" spans="2:14" x14ac:dyDescent="0.25">
      <c r="B1310" s="164">
        <v>1278</v>
      </c>
      <c r="C1310" s="172">
        <f ca="1">'Data (DefiLlama)'!$H$7*100+_xlfn.NORM.S.INV(RAND())*'Data (DefiLlama)'!$K$7*$C$6</f>
        <v>4.0974503056139433</v>
      </c>
      <c r="D1310" s="172">
        <f ca="1">'Data (DefiLlama)'!$H$8*100+_xlfn.NORM.S.INV(RAND())*'Data (DefiLlama)'!$K$8*$C$6</f>
        <v>5.4171625858009484</v>
      </c>
      <c r="E1310" s="172">
        <f ca="1">'Data (DefiLlama)'!$H$9*100+_xlfn.NORM.S.INV(RAND())*'Data (DefiLlama)'!$K$9*$C$6</f>
        <v>3.8793753037466172</v>
      </c>
      <c r="F1310" s="172">
        <f ca="1">'Data (DefiLlama)'!$H$10*100+_xlfn.NORM.S.INV(RAND())*'Data (DefiLlama)'!$K$10*$C$6</f>
        <v>3.6027480877822531</v>
      </c>
      <c r="G1310" s="172">
        <f ca="1">'Data (DefiLlama)'!$H$11*100+_xlfn.NORM.S.INV(RAND())*'Data (DefiLlama)'!$K$11*$C$6</f>
        <v>0.45560923506420814</v>
      </c>
      <c r="H1310" s="172">
        <f ca="1">'Data (DefiLlama)'!$H$12*100+_xlfn.NORM.S.INV(RAND())*'Data (DefiLlama)'!$K$12*$C$6</f>
        <v>4.4102423090461071</v>
      </c>
      <c r="I1310" s="175">
        <f ca="1">'Data (DefiLlama)'!$H$13*100+_xlfn.NORM.S.INV(RAND())*'Data (DefiLlama)'!$K$13*$C$6</f>
        <v>4.2868999466755913</v>
      </c>
      <c r="J1310" s="172">
        <f ca="1">C1310*'Allocation - Base'!$H$6+D1310*'Allocation - Base'!$H$7+E1310*'Allocation - Base'!$H$8+F1310*'Allocation - Base'!$H$9+G1310*'Allocation - Base'!$H$10+H1310*'Allocation - Base'!$H$11+I1310*'Allocation - Base'!$H$12</f>
        <v>4.2376863721812006</v>
      </c>
      <c r="K1310" s="172">
        <f t="shared" ca="1" si="58"/>
        <v>0</v>
      </c>
      <c r="L1310" s="172">
        <f t="shared" ca="1" si="59"/>
        <v>4.1376863721812009</v>
      </c>
      <c r="M1310" s="172">
        <f t="shared" ca="1" si="60"/>
        <v>4.1376863721812009</v>
      </c>
      <c r="N1310" s="172"/>
    </row>
    <row r="1311" spans="2:14" x14ac:dyDescent="0.25">
      <c r="B1311" s="164">
        <v>1279</v>
      </c>
      <c r="C1311" s="172">
        <f ca="1">'Data (DefiLlama)'!$H$7*100+_xlfn.NORM.S.INV(RAND())*'Data (DefiLlama)'!$K$7*$C$6</f>
        <v>4.1761690874634452</v>
      </c>
      <c r="D1311" s="172">
        <f ca="1">'Data (DefiLlama)'!$H$8*100+_xlfn.NORM.S.INV(RAND())*'Data (DefiLlama)'!$K$8*$C$6</f>
        <v>4.1696010737840625</v>
      </c>
      <c r="E1311" s="172">
        <f ca="1">'Data (DefiLlama)'!$H$9*100+_xlfn.NORM.S.INV(RAND())*'Data (DefiLlama)'!$K$9*$C$6</f>
        <v>3.7835523257503905</v>
      </c>
      <c r="F1311" s="172">
        <f ca="1">'Data (DefiLlama)'!$H$10*100+_xlfn.NORM.S.INV(RAND())*'Data (DefiLlama)'!$K$10*$C$6</f>
        <v>4.2733937432592661</v>
      </c>
      <c r="G1311" s="172">
        <f ca="1">'Data (DefiLlama)'!$H$11*100+_xlfn.NORM.S.INV(RAND())*'Data (DefiLlama)'!$K$11*$C$6</f>
        <v>0.52208880142530634</v>
      </c>
      <c r="H1311" s="172">
        <f ca="1">'Data (DefiLlama)'!$H$12*100+_xlfn.NORM.S.INV(RAND())*'Data (DefiLlama)'!$K$12*$C$6</f>
        <v>4.2090052936413143</v>
      </c>
      <c r="I1311" s="175">
        <f ca="1">'Data (DefiLlama)'!$H$13*100+_xlfn.NORM.S.INV(RAND())*'Data (DefiLlama)'!$K$13*$C$6</f>
        <v>5.3495822640034767</v>
      </c>
      <c r="J1311" s="172">
        <f ca="1">C1311*'Allocation - Base'!$H$6+D1311*'Allocation - Base'!$H$7+E1311*'Allocation - Base'!$H$8+F1311*'Allocation - Base'!$H$9+G1311*'Allocation - Base'!$H$10+H1311*'Allocation - Base'!$H$11+I1311*'Allocation - Base'!$H$12</f>
        <v>3.8985943102401093</v>
      </c>
      <c r="K1311" s="172">
        <f t="shared" ca="1" si="58"/>
        <v>0</v>
      </c>
      <c r="L1311" s="172">
        <f t="shared" ca="1" si="59"/>
        <v>3.7985943102401092</v>
      </c>
      <c r="M1311" s="172">
        <f t="shared" ca="1" si="60"/>
        <v>3.7985943102401092</v>
      </c>
      <c r="N1311" s="172"/>
    </row>
    <row r="1312" spans="2:14" x14ac:dyDescent="0.25">
      <c r="B1312" s="164">
        <v>1280</v>
      </c>
      <c r="C1312" s="172">
        <f ca="1">'Data (DefiLlama)'!$H$7*100+_xlfn.NORM.S.INV(RAND())*'Data (DefiLlama)'!$K$7*$C$6</f>
        <v>4.2130086633900268</v>
      </c>
      <c r="D1312" s="172">
        <f ca="1">'Data (DefiLlama)'!$H$8*100+_xlfn.NORM.S.INV(RAND())*'Data (DefiLlama)'!$K$8*$C$6</f>
        <v>4.4896384740769459</v>
      </c>
      <c r="E1312" s="172">
        <f ca="1">'Data (DefiLlama)'!$H$9*100+_xlfn.NORM.S.INV(RAND())*'Data (DefiLlama)'!$K$9*$C$6</f>
        <v>4.7684459904537482</v>
      </c>
      <c r="F1312" s="172">
        <f ca="1">'Data (DefiLlama)'!$H$10*100+_xlfn.NORM.S.INV(RAND())*'Data (DefiLlama)'!$K$10*$C$6</f>
        <v>2.2563205550466439</v>
      </c>
      <c r="G1312" s="172">
        <f ca="1">'Data (DefiLlama)'!$H$11*100+_xlfn.NORM.S.INV(RAND())*'Data (DefiLlama)'!$K$11*$C$6</f>
        <v>0.36075190009229952</v>
      </c>
      <c r="H1312" s="172">
        <f ca="1">'Data (DefiLlama)'!$H$12*100+_xlfn.NORM.S.INV(RAND())*'Data (DefiLlama)'!$K$12*$C$6</f>
        <v>5.4062123532456505</v>
      </c>
      <c r="I1312" s="175">
        <f ca="1">'Data (DefiLlama)'!$H$13*100+_xlfn.NORM.S.INV(RAND())*'Data (DefiLlama)'!$K$13*$C$6</f>
        <v>5.6802584286060771</v>
      </c>
      <c r="J1312" s="172">
        <f ca="1">C1312*'Allocation - Base'!$H$6+D1312*'Allocation - Base'!$H$7+E1312*'Allocation - Base'!$H$8+F1312*'Allocation - Base'!$H$9+G1312*'Allocation - Base'!$H$10+H1312*'Allocation - Base'!$H$11+I1312*'Allocation - Base'!$H$12</f>
        <v>4.407393163141144</v>
      </c>
      <c r="K1312" s="172">
        <f t="shared" ca="1" si="58"/>
        <v>0.96540815198209429</v>
      </c>
      <c r="L1312" s="172">
        <f t="shared" ca="1" si="59"/>
        <v>3.3419850111590499</v>
      </c>
      <c r="M1312" s="172">
        <f t="shared" ca="1" si="60"/>
        <v>4.3073931631411444</v>
      </c>
      <c r="N1312" s="172"/>
    </row>
    <row r="1313" spans="2:14" x14ac:dyDescent="0.25">
      <c r="B1313" s="164">
        <v>1281</v>
      </c>
      <c r="C1313" s="172">
        <f ca="1">'Data (DefiLlama)'!$H$7*100+_xlfn.NORM.S.INV(RAND())*'Data (DefiLlama)'!$K$7*$C$6</f>
        <v>4.4962507182053919</v>
      </c>
      <c r="D1313" s="172">
        <f ca="1">'Data (DefiLlama)'!$H$8*100+_xlfn.NORM.S.INV(RAND())*'Data (DefiLlama)'!$K$8*$C$6</f>
        <v>4.6040728745551682</v>
      </c>
      <c r="E1313" s="172">
        <f ca="1">'Data (DefiLlama)'!$H$9*100+_xlfn.NORM.S.INV(RAND())*'Data (DefiLlama)'!$K$9*$C$6</f>
        <v>4.9900008236105924</v>
      </c>
      <c r="F1313" s="172">
        <f ca="1">'Data (DefiLlama)'!$H$10*100+_xlfn.NORM.S.INV(RAND())*'Data (DefiLlama)'!$K$10*$C$6</f>
        <v>3.6211263921257113</v>
      </c>
      <c r="G1313" s="172">
        <f ca="1">'Data (DefiLlama)'!$H$11*100+_xlfn.NORM.S.INV(RAND())*'Data (DefiLlama)'!$K$11*$C$6</f>
        <v>-0.19648439834643769</v>
      </c>
      <c r="H1313" s="172">
        <f ca="1">'Data (DefiLlama)'!$H$12*100+_xlfn.NORM.S.INV(RAND())*'Data (DefiLlama)'!$K$12*$C$6</f>
        <v>4.0478577115411065</v>
      </c>
      <c r="I1313" s="175">
        <f ca="1">'Data (DefiLlama)'!$H$13*100+_xlfn.NORM.S.INV(RAND())*'Data (DefiLlama)'!$K$13*$C$6</f>
        <v>3.9406584350766458</v>
      </c>
      <c r="J1313" s="172">
        <f ca="1">C1313*'Allocation - Base'!$H$6+D1313*'Allocation - Base'!$H$7+E1313*'Allocation - Base'!$H$8+F1313*'Allocation - Base'!$H$9+G1313*'Allocation - Base'!$H$10+H1313*'Allocation - Base'!$H$11+I1313*'Allocation - Base'!$H$12</f>
        <v>4.3447480768169013</v>
      </c>
      <c r="K1313" s="172">
        <f t="shared" ref="K1313:K1376" ca="1" si="61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1313" s="172">
        <f t="shared" ref="L1313:L1376" ca="1" si="62">J1313-$C$7*100-K1313</f>
        <v>4.2447480768169017</v>
      </c>
      <c r="M1313" s="172">
        <f t="shared" ref="M1313:M1376" ca="1" si="63">J1313-$C$7*100</f>
        <v>4.2447480768169017</v>
      </c>
      <c r="N1313" s="172"/>
    </row>
    <row r="1314" spans="2:14" x14ac:dyDescent="0.25">
      <c r="B1314" s="164">
        <v>1282</v>
      </c>
      <c r="C1314" s="172">
        <f ca="1">'Data (DefiLlama)'!$H$7*100+_xlfn.NORM.S.INV(RAND())*'Data (DefiLlama)'!$K$7*$C$6</f>
        <v>4.2948063980248445</v>
      </c>
      <c r="D1314" s="172">
        <f ca="1">'Data (DefiLlama)'!$H$8*100+_xlfn.NORM.S.INV(RAND())*'Data (DefiLlama)'!$K$8*$C$6</f>
        <v>4.2176476005846792</v>
      </c>
      <c r="E1314" s="172">
        <f ca="1">'Data (DefiLlama)'!$H$9*100+_xlfn.NORM.S.INV(RAND())*'Data (DefiLlama)'!$K$9*$C$6</f>
        <v>3.4725643830893205</v>
      </c>
      <c r="F1314" s="172">
        <f ca="1">'Data (DefiLlama)'!$H$10*100+_xlfn.NORM.S.INV(RAND())*'Data (DefiLlama)'!$K$10*$C$6</f>
        <v>3.2414183038795588</v>
      </c>
      <c r="G1314" s="172">
        <f ca="1">'Data (DefiLlama)'!$H$11*100+_xlfn.NORM.S.INV(RAND())*'Data (DefiLlama)'!$K$11*$C$6</f>
        <v>-1.8179934809436891E-2</v>
      </c>
      <c r="H1314" s="172">
        <f ca="1">'Data (DefiLlama)'!$H$12*100+_xlfn.NORM.S.INV(RAND())*'Data (DefiLlama)'!$K$12*$C$6</f>
        <v>4.8543691791001384</v>
      </c>
      <c r="I1314" s="175">
        <f ca="1">'Data (DefiLlama)'!$H$13*100+_xlfn.NORM.S.INV(RAND())*'Data (DefiLlama)'!$K$13*$C$6</f>
        <v>5.630590269581436</v>
      </c>
      <c r="J1314" s="172">
        <f ca="1">C1314*'Allocation - Base'!$H$6+D1314*'Allocation - Base'!$H$7+E1314*'Allocation - Base'!$H$8+F1314*'Allocation - Base'!$H$9+G1314*'Allocation - Base'!$H$10+H1314*'Allocation - Base'!$H$11+I1314*'Allocation - Base'!$H$12</f>
        <v>3.9382412954505019</v>
      </c>
      <c r="K1314" s="172">
        <f t="shared" ca="1" si="61"/>
        <v>9.6063759459511644</v>
      </c>
      <c r="L1314" s="172">
        <f t="shared" ca="1" si="62"/>
        <v>-5.768134650500663</v>
      </c>
      <c r="M1314" s="172">
        <f t="shared" ca="1" si="63"/>
        <v>3.8382412954505019</v>
      </c>
      <c r="N1314" s="172"/>
    </row>
    <row r="1315" spans="2:14" x14ac:dyDescent="0.25">
      <c r="B1315" s="164">
        <v>1283</v>
      </c>
      <c r="C1315" s="172">
        <f ca="1">'Data (DefiLlama)'!$H$7*100+_xlfn.NORM.S.INV(RAND())*'Data (DefiLlama)'!$K$7*$C$6</f>
        <v>4.3018992677508772</v>
      </c>
      <c r="D1315" s="172">
        <f ca="1">'Data (DefiLlama)'!$H$8*100+_xlfn.NORM.S.INV(RAND())*'Data (DefiLlama)'!$K$8*$C$6</f>
        <v>4.8249923860866524</v>
      </c>
      <c r="E1315" s="172">
        <f ca="1">'Data (DefiLlama)'!$H$9*100+_xlfn.NORM.S.INV(RAND())*'Data (DefiLlama)'!$K$9*$C$6</f>
        <v>4.2643104579159177</v>
      </c>
      <c r="F1315" s="172">
        <f ca="1">'Data (DefiLlama)'!$H$10*100+_xlfn.NORM.S.INV(RAND())*'Data (DefiLlama)'!$K$10*$C$6</f>
        <v>3.5041043093397666</v>
      </c>
      <c r="G1315" s="172">
        <f ca="1">'Data (DefiLlama)'!$H$11*100+_xlfn.NORM.S.INV(RAND())*'Data (DefiLlama)'!$K$11*$C$6</f>
        <v>-0.39010240786048511</v>
      </c>
      <c r="H1315" s="172">
        <f ca="1">'Data (DefiLlama)'!$H$12*100+_xlfn.NORM.S.INV(RAND())*'Data (DefiLlama)'!$K$12*$C$6</f>
        <v>4.7252520827827507</v>
      </c>
      <c r="I1315" s="175">
        <f ca="1">'Data (DefiLlama)'!$H$13*100+_xlfn.NORM.S.INV(RAND())*'Data (DefiLlama)'!$K$13*$C$6</f>
        <v>6.6333844451814343</v>
      </c>
      <c r="J1315" s="172">
        <f ca="1">C1315*'Allocation - Base'!$H$6+D1315*'Allocation - Base'!$H$7+E1315*'Allocation - Base'!$H$8+F1315*'Allocation - Base'!$H$9+G1315*'Allocation - Base'!$H$10+H1315*'Allocation - Base'!$H$11+I1315*'Allocation - Base'!$H$12</f>
        <v>4.2521781833502938</v>
      </c>
      <c r="K1315" s="172">
        <f t="shared" ca="1" si="61"/>
        <v>0</v>
      </c>
      <c r="L1315" s="172">
        <f t="shared" ca="1" si="62"/>
        <v>4.1521781833502942</v>
      </c>
      <c r="M1315" s="172">
        <f t="shared" ca="1" si="63"/>
        <v>4.1521781833502942</v>
      </c>
      <c r="N1315" s="172"/>
    </row>
    <row r="1316" spans="2:14" x14ac:dyDescent="0.25">
      <c r="B1316" s="164">
        <v>1284</v>
      </c>
      <c r="C1316" s="172">
        <f ca="1">'Data (DefiLlama)'!$H$7*100+_xlfn.NORM.S.INV(RAND())*'Data (DefiLlama)'!$K$7*$C$6</f>
        <v>4.2225174544996626</v>
      </c>
      <c r="D1316" s="172">
        <f ca="1">'Data (DefiLlama)'!$H$8*100+_xlfn.NORM.S.INV(RAND())*'Data (DefiLlama)'!$K$8*$C$6</f>
        <v>5.0556004332481903</v>
      </c>
      <c r="E1316" s="172">
        <f ca="1">'Data (DefiLlama)'!$H$9*100+_xlfn.NORM.S.INV(RAND())*'Data (DefiLlama)'!$K$9*$C$6</f>
        <v>4.1131761385597887</v>
      </c>
      <c r="F1316" s="172">
        <f ca="1">'Data (DefiLlama)'!$H$10*100+_xlfn.NORM.S.INV(RAND())*'Data (DefiLlama)'!$K$10*$C$6</f>
        <v>4.1266304699201601</v>
      </c>
      <c r="G1316" s="172">
        <f ca="1">'Data (DefiLlama)'!$H$11*100+_xlfn.NORM.S.INV(RAND())*'Data (DefiLlama)'!$K$11*$C$6</f>
        <v>-0.19806065495811631</v>
      </c>
      <c r="H1316" s="172">
        <f ca="1">'Data (DefiLlama)'!$H$12*100+_xlfn.NORM.S.INV(RAND())*'Data (DefiLlama)'!$K$12*$C$6</f>
        <v>4.3813864384062686</v>
      </c>
      <c r="I1316" s="175">
        <f ca="1">'Data (DefiLlama)'!$H$13*100+_xlfn.NORM.S.INV(RAND())*'Data (DefiLlama)'!$K$13*$C$6</f>
        <v>3.9475675118731264</v>
      </c>
      <c r="J1316" s="172">
        <f ca="1">C1316*'Allocation - Base'!$H$6+D1316*'Allocation - Base'!$H$7+E1316*'Allocation - Base'!$H$8+F1316*'Allocation - Base'!$H$9+G1316*'Allocation - Base'!$H$10+H1316*'Allocation - Base'!$H$11+I1316*'Allocation - Base'!$H$12</f>
        <v>4.2062543123149281</v>
      </c>
      <c r="K1316" s="172">
        <f t="shared" ca="1" si="61"/>
        <v>0</v>
      </c>
      <c r="L1316" s="172">
        <f t="shared" ca="1" si="62"/>
        <v>4.1062543123149284</v>
      </c>
      <c r="M1316" s="172">
        <f t="shared" ca="1" si="63"/>
        <v>4.1062543123149284</v>
      </c>
      <c r="N1316" s="172"/>
    </row>
    <row r="1317" spans="2:14" x14ac:dyDescent="0.25">
      <c r="B1317" s="164">
        <v>1285</v>
      </c>
      <c r="C1317" s="172">
        <f ca="1">'Data (DefiLlama)'!$H$7*100+_xlfn.NORM.S.INV(RAND())*'Data (DefiLlama)'!$K$7*$C$6</f>
        <v>4.4731172264604986</v>
      </c>
      <c r="D1317" s="172">
        <f ca="1">'Data (DefiLlama)'!$H$8*100+_xlfn.NORM.S.INV(RAND())*'Data (DefiLlama)'!$K$8*$C$6</f>
        <v>5.5187339876925909</v>
      </c>
      <c r="E1317" s="172">
        <f ca="1">'Data (DefiLlama)'!$H$9*100+_xlfn.NORM.S.INV(RAND())*'Data (DefiLlama)'!$K$9*$C$6</f>
        <v>4.6723575797593009</v>
      </c>
      <c r="F1317" s="172">
        <f ca="1">'Data (DefiLlama)'!$H$10*100+_xlfn.NORM.S.INV(RAND())*'Data (DefiLlama)'!$K$10*$C$6</f>
        <v>3.8412007262885539</v>
      </c>
      <c r="G1317" s="172">
        <f ca="1">'Data (DefiLlama)'!$H$11*100+_xlfn.NORM.S.INV(RAND())*'Data (DefiLlama)'!$K$11*$C$6</f>
        <v>0.36093882681459843</v>
      </c>
      <c r="H1317" s="172">
        <f ca="1">'Data (DefiLlama)'!$H$12*100+_xlfn.NORM.S.INV(RAND())*'Data (DefiLlama)'!$K$12*$C$6</f>
        <v>4.5420431290757586</v>
      </c>
      <c r="I1317" s="175">
        <f ca="1">'Data (DefiLlama)'!$H$13*100+_xlfn.NORM.S.INV(RAND())*'Data (DefiLlama)'!$K$13*$C$6</f>
        <v>5.1343023703828026</v>
      </c>
      <c r="J1317" s="172">
        <f ca="1">C1317*'Allocation - Base'!$H$6+D1317*'Allocation - Base'!$H$7+E1317*'Allocation - Base'!$H$8+F1317*'Allocation - Base'!$H$9+G1317*'Allocation - Base'!$H$10+H1317*'Allocation - Base'!$H$11+I1317*'Allocation - Base'!$H$12</f>
        <v>4.589061470503216</v>
      </c>
      <c r="K1317" s="172">
        <f t="shared" ca="1" si="61"/>
        <v>1.380502882924256</v>
      </c>
      <c r="L1317" s="172">
        <f t="shared" ca="1" si="62"/>
        <v>3.1085585875789601</v>
      </c>
      <c r="M1317" s="172">
        <f t="shared" ca="1" si="63"/>
        <v>4.4890614705032164</v>
      </c>
      <c r="N1317" s="172"/>
    </row>
    <row r="1318" spans="2:14" x14ac:dyDescent="0.25">
      <c r="B1318" s="164">
        <v>1286</v>
      </c>
      <c r="C1318" s="172">
        <f ca="1">'Data (DefiLlama)'!$H$7*100+_xlfn.NORM.S.INV(RAND())*'Data (DefiLlama)'!$K$7*$C$6</f>
        <v>4.2883701027926762</v>
      </c>
      <c r="D1318" s="172">
        <f ca="1">'Data (DefiLlama)'!$H$8*100+_xlfn.NORM.S.INV(RAND())*'Data (DefiLlama)'!$K$8*$C$6</f>
        <v>4.7004321367909521</v>
      </c>
      <c r="E1318" s="172">
        <f ca="1">'Data (DefiLlama)'!$H$9*100+_xlfn.NORM.S.INV(RAND())*'Data (DefiLlama)'!$K$9*$C$6</f>
        <v>5.0619873904341599</v>
      </c>
      <c r="F1318" s="172">
        <f ca="1">'Data (DefiLlama)'!$H$10*100+_xlfn.NORM.S.INV(RAND())*'Data (DefiLlama)'!$K$10*$C$6</f>
        <v>3.9914625392130638</v>
      </c>
      <c r="G1318" s="172">
        <f ca="1">'Data (DefiLlama)'!$H$11*100+_xlfn.NORM.S.INV(RAND())*'Data (DefiLlama)'!$K$11*$C$6</f>
        <v>-0.12722309371691712</v>
      </c>
      <c r="H1318" s="172">
        <f ca="1">'Data (DefiLlama)'!$H$12*100+_xlfn.NORM.S.INV(RAND())*'Data (DefiLlama)'!$K$12*$C$6</f>
        <v>4.8151096321038089</v>
      </c>
      <c r="I1318" s="175">
        <f ca="1">'Data (DefiLlama)'!$H$13*100+_xlfn.NORM.S.INV(RAND())*'Data (DefiLlama)'!$K$13*$C$6</f>
        <v>4.6347631303629999</v>
      </c>
      <c r="J1318" s="172">
        <f ca="1">C1318*'Allocation - Base'!$H$6+D1318*'Allocation - Base'!$H$7+E1318*'Allocation - Base'!$H$8+F1318*'Allocation - Base'!$H$9+G1318*'Allocation - Base'!$H$10+H1318*'Allocation - Base'!$H$11+I1318*'Allocation - Base'!$H$12</f>
        <v>4.4430212027738065</v>
      </c>
      <c r="K1318" s="172">
        <f t="shared" ca="1" si="61"/>
        <v>0</v>
      </c>
      <c r="L1318" s="172">
        <f t="shared" ca="1" si="62"/>
        <v>4.3430212027738069</v>
      </c>
      <c r="M1318" s="172">
        <f t="shared" ca="1" si="63"/>
        <v>4.3430212027738069</v>
      </c>
      <c r="N1318" s="172"/>
    </row>
    <row r="1319" spans="2:14" x14ac:dyDescent="0.25">
      <c r="B1319" s="164">
        <v>1287</v>
      </c>
      <c r="C1319" s="172">
        <f ca="1">'Data (DefiLlama)'!$H$7*100+_xlfn.NORM.S.INV(RAND())*'Data (DefiLlama)'!$K$7*$C$6</f>
        <v>4.3796157056175709</v>
      </c>
      <c r="D1319" s="172">
        <f ca="1">'Data (DefiLlama)'!$H$8*100+_xlfn.NORM.S.INV(RAND())*'Data (DefiLlama)'!$K$8*$C$6</f>
        <v>3.6643828739833246</v>
      </c>
      <c r="E1319" s="172">
        <f ca="1">'Data (DefiLlama)'!$H$9*100+_xlfn.NORM.S.INV(RAND())*'Data (DefiLlama)'!$K$9*$C$6</f>
        <v>4.1599501778945704</v>
      </c>
      <c r="F1319" s="172">
        <f ca="1">'Data (DefiLlama)'!$H$10*100+_xlfn.NORM.S.INV(RAND())*'Data (DefiLlama)'!$K$10*$C$6</f>
        <v>2.521882129734629</v>
      </c>
      <c r="G1319" s="172">
        <f ca="1">'Data (DefiLlama)'!$H$11*100+_xlfn.NORM.S.INV(RAND())*'Data (DefiLlama)'!$K$11*$C$6</f>
        <v>0.22337572960514923</v>
      </c>
      <c r="H1319" s="172">
        <f ca="1">'Data (DefiLlama)'!$H$12*100+_xlfn.NORM.S.INV(RAND())*'Data (DefiLlama)'!$K$12*$C$6</f>
        <v>3.7522337985312735</v>
      </c>
      <c r="I1319" s="175">
        <f ca="1">'Data (DefiLlama)'!$H$13*100+_xlfn.NORM.S.INV(RAND())*'Data (DefiLlama)'!$K$13*$C$6</f>
        <v>6.7948931453395458</v>
      </c>
      <c r="J1319" s="172">
        <f ca="1">C1319*'Allocation - Base'!$H$6+D1319*'Allocation - Base'!$H$7+E1319*'Allocation - Base'!$H$8+F1319*'Allocation - Base'!$H$9+G1319*'Allocation - Base'!$H$10+H1319*'Allocation - Base'!$H$11+I1319*'Allocation - Base'!$H$12</f>
        <v>3.8439718309146937</v>
      </c>
      <c r="K1319" s="172">
        <f t="shared" ca="1" si="61"/>
        <v>0</v>
      </c>
      <c r="L1319" s="172">
        <f t="shared" ca="1" si="62"/>
        <v>3.7439718309146937</v>
      </c>
      <c r="M1319" s="172">
        <f t="shared" ca="1" si="63"/>
        <v>3.7439718309146937</v>
      </c>
      <c r="N1319" s="172"/>
    </row>
    <row r="1320" spans="2:14" x14ac:dyDescent="0.25">
      <c r="B1320" s="164">
        <v>1288</v>
      </c>
      <c r="C1320" s="172">
        <f ca="1">'Data (DefiLlama)'!$H$7*100+_xlfn.NORM.S.INV(RAND())*'Data (DefiLlama)'!$K$7*$C$6</f>
        <v>4.4546745383237258</v>
      </c>
      <c r="D1320" s="172">
        <f ca="1">'Data (DefiLlama)'!$H$8*100+_xlfn.NORM.S.INV(RAND())*'Data (DefiLlama)'!$K$8*$C$6</f>
        <v>5.906573942423103</v>
      </c>
      <c r="E1320" s="172">
        <f ca="1">'Data (DefiLlama)'!$H$9*100+_xlfn.NORM.S.INV(RAND())*'Data (DefiLlama)'!$K$9*$C$6</f>
        <v>3.9887907418490043</v>
      </c>
      <c r="F1320" s="172">
        <f ca="1">'Data (DefiLlama)'!$H$10*100+_xlfn.NORM.S.INV(RAND())*'Data (DefiLlama)'!$K$10*$C$6</f>
        <v>3.8507365406888852</v>
      </c>
      <c r="G1320" s="172">
        <f ca="1">'Data (DefiLlama)'!$H$11*100+_xlfn.NORM.S.INV(RAND())*'Data (DefiLlama)'!$K$11*$C$6</f>
        <v>0.27374472118664278</v>
      </c>
      <c r="H1320" s="172">
        <f ca="1">'Data (DefiLlama)'!$H$12*100+_xlfn.NORM.S.INV(RAND())*'Data (DefiLlama)'!$K$12*$C$6</f>
        <v>4.1749669268599865</v>
      </c>
      <c r="I1320" s="175">
        <f ca="1">'Data (DefiLlama)'!$H$13*100+_xlfn.NORM.S.INV(RAND())*'Data (DefiLlama)'!$K$13*$C$6</f>
        <v>5.3223490355916585</v>
      </c>
      <c r="J1320" s="172">
        <f ca="1">C1320*'Allocation - Base'!$H$6+D1320*'Allocation - Base'!$H$7+E1320*'Allocation - Base'!$H$8+F1320*'Allocation - Base'!$H$9+G1320*'Allocation - Base'!$H$10+H1320*'Allocation - Base'!$H$11+I1320*'Allocation - Base'!$H$12</f>
        <v>4.4501758076534745</v>
      </c>
      <c r="K1320" s="172">
        <f t="shared" ca="1" si="61"/>
        <v>3.2741874759451006</v>
      </c>
      <c r="L1320" s="172">
        <f t="shared" ca="1" si="62"/>
        <v>1.0759883317083743</v>
      </c>
      <c r="M1320" s="172">
        <f t="shared" ca="1" si="63"/>
        <v>4.3501758076534749</v>
      </c>
      <c r="N1320" s="172"/>
    </row>
    <row r="1321" spans="2:14" x14ac:dyDescent="0.25">
      <c r="B1321" s="164">
        <v>1289</v>
      </c>
      <c r="C1321" s="172">
        <f ca="1">'Data (DefiLlama)'!$H$7*100+_xlfn.NORM.S.INV(RAND())*'Data (DefiLlama)'!$K$7*$C$6</f>
        <v>4.0645661372365405</v>
      </c>
      <c r="D1321" s="172">
        <f ca="1">'Data (DefiLlama)'!$H$8*100+_xlfn.NORM.S.INV(RAND())*'Data (DefiLlama)'!$K$8*$C$6</f>
        <v>4.3462401915263911</v>
      </c>
      <c r="E1321" s="172">
        <f ca="1">'Data (DefiLlama)'!$H$9*100+_xlfn.NORM.S.INV(RAND())*'Data (DefiLlama)'!$K$9*$C$6</f>
        <v>4.1942457281601975</v>
      </c>
      <c r="F1321" s="172">
        <f ca="1">'Data (DefiLlama)'!$H$10*100+_xlfn.NORM.S.INV(RAND())*'Data (DefiLlama)'!$K$10*$C$6</f>
        <v>3.4088712322114421</v>
      </c>
      <c r="G1321" s="172">
        <f ca="1">'Data (DefiLlama)'!$H$11*100+_xlfn.NORM.S.INV(RAND())*'Data (DefiLlama)'!$K$11*$C$6</f>
        <v>0.19888985242612281</v>
      </c>
      <c r="H1321" s="172">
        <f ca="1">'Data (DefiLlama)'!$H$12*100+_xlfn.NORM.S.INV(RAND())*'Data (DefiLlama)'!$K$12*$C$6</f>
        <v>4.2258279135930588</v>
      </c>
      <c r="I1321" s="175">
        <f ca="1">'Data (DefiLlama)'!$H$13*100+_xlfn.NORM.S.INV(RAND())*'Data (DefiLlama)'!$K$13*$C$6</f>
        <v>4.6722814253984932</v>
      </c>
      <c r="J1321" s="172">
        <f ca="1">C1321*'Allocation - Base'!$H$6+D1321*'Allocation - Base'!$H$7+E1321*'Allocation - Base'!$H$8+F1321*'Allocation - Base'!$H$9+G1321*'Allocation - Base'!$H$10+H1321*'Allocation - Base'!$H$11+I1321*'Allocation - Base'!$H$12</f>
        <v>3.9983100007528742</v>
      </c>
      <c r="K1321" s="172">
        <f t="shared" ca="1" si="61"/>
        <v>4.3826208990837321</v>
      </c>
      <c r="L1321" s="172">
        <f t="shared" ca="1" si="62"/>
        <v>-0.48431089833085794</v>
      </c>
      <c r="M1321" s="172">
        <f t="shared" ca="1" si="63"/>
        <v>3.8983100007528741</v>
      </c>
      <c r="N1321" s="172"/>
    </row>
    <row r="1322" spans="2:14" x14ac:dyDescent="0.25">
      <c r="B1322" s="164">
        <v>1290</v>
      </c>
      <c r="C1322" s="172">
        <f ca="1">'Data (DefiLlama)'!$H$7*100+_xlfn.NORM.S.INV(RAND())*'Data (DefiLlama)'!$K$7*$C$6</f>
        <v>4.2599999969964726</v>
      </c>
      <c r="D1322" s="172">
        <f ca="1">'Data (DefiLlama)'!$H$8*100+_xlfn.NORM.S.INV(RAND())*'Data (DefiLlama)'!$K$8*$C$6</f>
        <v>3.5536314937241369</v>
      </c>
      <c r="E1322" s="172">
        <f ca="1">'Data (DefiLlama)'!$H$9*100+_xlfn.NORM.S.INV(RAND())*'Data (DefiLlama)'!$K$9*$C$6</f>
        <v>3.6955246679416982</v>
      </c>
      <c r="F1322" s="172">
        <f ca="1">'Data (DefiLlama)'!$H$10*100+_xlfn.NORM.S.INV(RAND())*'Data (DefiLlama)'!$K$10*$C$6</f>
        <v>2.3588308753167562</v>
      </c>
      <c r="G1322" s="172">
        <f ca="1">'Data (DefiLlama)'!$H$11*100+_xlfn.NORM.S.INV(RAND())*'Data (DefiLlama)'!$K$11*$C$6</f>
        <v>-0.22170217849753268</v>
      </c>
      <c r="H1322" s="172">
        <f ca="1">'Data (DefiLlama)'!$H$12*100+_xlfn.NORM.S.INV(RAND())*'Data (DefiLlama)'!$K$12*$C$6</f>
        <v>5.1733413823948284</v>
      </c>
      <c r="I1322" s="175">
        <f ca="1">'Data (DefiLlama)'!$H$13*100+_xlfn.NORM.S.INV(RAND())*'Data (DefiLlama)'!$K$13*$C$6</f>
        <v>4.988108820747291</v>
      </c>
      <c r="J1322" s="172">
        <f ca="1">C1322*'Allocation - Base'!$H$6+D1322*'Allocation - Base'!$H$7+E1322*'Allocation - Base'!$H$8+F1322*'Allocation - Base'!$H$9+G1322*'Allocation - Base'!$H$10+H1322*'Allocation - Base'!$H$11+I1322*'Allocation - Base'!$H$12</f>
        <v>3.8552051379497478</v>
      </c>
      <c r="K1322" s="172">
        <f t="shared" ca="1" si="61"/>
        <v>0</v>
      </c>
      <c r="L1322" s="172">
        <f t="shared" ca="1" si="62"/>
        <v>3.7552051379497478</v>
      </c>
      <c r="M1322" s="172">
        <f t="shared" ca="1" si="63"/>
        <v>3.7552051379497478</v>
      </c>
      <c r="N1322" s="172"/>
    </row>
    <row r="1323" spans="2:14" x14ac:dyDescent="0.25">
      <c r="B1323" s="164">
        <v>1291</v>
      </c>
      <c r="C1323" s="172">
        <f ca="1">'Data (DefiLlama)'!$H$7*100+_xlfn.NORM.S.INV(RAND())*'Data (DefiLlama)'!$K$7*$C$6</f>
        <v>4.3423183480526077</v>
      </c>
      <c r="D1323" s="172">
        <f ca="1">'Data (DefiLlama)'!$H$8*100+_xlfn.NORM.S.INV(RAND())*'Data (DefiLlama)'!$K$8*$C$6</f>
        <v>5.6256729331463422</v>
      </c>
      <c r="E1323" s="172">
        <f ca="1">'Data (DefiLlama)'!$H$9*100+_xlfn.NORM.S.INV(RAND())*'Data (DefiLlama)'!$K$9*$C$6</f>
        <v>4.459418333322521</v>
      </c>
      <c r="F1323" s="172">
        <f ca="1">'Data (DefiLlama)'!$H$10*100+_xlfn.NORM.S.INV(RAND())*'Data (DefiLlama)'!$K$10*$C$6</f>
        <v>2.8096205045857121</v>
      </c>
      <c r="G1323" s="172">
        <f ca="1">'Data (DefiLlama)'!$H$11*100+_xlfn.NORM.S.INV(RAND())*'Data (DefiLlama)'!$K$11*$C$6</f>
        <v>-0.30003594383835896</v>
      </c>
      <c r="H1323" s="172">
        <f ca="1">'Data (DefiLlama)'!$H$12*100+_xlfn.NORM.S.INV(RAND())*'Data (DefiLlama)'!$K$12*$C$6</f>
        <v>4.2481330971885978</v>
      </c>
      <c r="I1323" s="175">
        <f ca="1">'Data (DefiLlama)'!$H$13*100+_xlfn.NORM.S.INV(RAND())*'Data (DefiLlama)'!$K$13*$C$6</f>
        <v>5.3405794160218587</v>
      </c>
      <c r="J1323" s="172">
        <f ca="1">C1323*'Allocation - Base'!$H$6+D1323*'Allocation - Base'!$H$7+E1323*'Allocation - Base'!$H$8+F1323*'Allocation - Base'!$H$9+G1323*'Allocation - Base'!$H$10+H1323*'Allocation - Base'!$H$11+I1323*'Allocation - Base'!$H$12</f>
        <v>4.4461864884193698</v>
      </c>
      <c r="K1323" s="172">
        <f t="shared" ca="1" si="61"/>
        <v>0</v>
      </c>
      <c r="L1323" s="172">
        <f t="shared" ca="1" si="62"/>
        <v>4.3461864884193702</v>
      </c>
      <c r="M1323" s="172">
        <f t="shared" ca="1" si="63"/>
        <v>4.3461864884193702</v>
      </c>
      <c r="N1323" s="172"/>
    </row>
    <row r="1324" spans="2:14" x14ac:dyDescent="0.25">
      <c r="B1324" s="164">
        <v>1292</v>
      </c>
      <c r="C1324" s="172">
        <f ca="1">'Data (DefiLlama)'!$H$7*100+_xlfn.NORM.S.INV(RAND())*'Data (DefiLlama)'!$K$7*$C$6</f>
        <v>4.3214434372101103</v>
      </c>
      <c r="D1324" s="172">
        <f ca="1">'Data (DefiLlama)'!$H$8*100+_xlfn.NORM.S.INV(RAND())*'Data (DefiLlama)'!$K$8*$C$6</f>
        <v>5.6168182519287599</v>
      </c>
      <c r="E1324" s="172">
        <f ca="1">'Data (DefiLlama)'!$H$9*100+_xlfn.NORM.S.INV(RAND())*'Data (DefiLlama)'!$K$9*$C$6</f>
        <v>3.9235779951222884</v>
      </c>
      <c r="F1324" s="172">
        <f ca="1">'Data (DefiLlama)'!$H$10*100+_xlfn.NORM.S.INV(RAND())*'Data (DefiLlama)'!$K$10*$C$6</f>
        <v>2.8697114415834459</v>
      </c>
      <c r="G1324" s="172">
        <f ca="1">'Data (DefiLlama)'!$H$11*100+_xlfn.NORM.S.INV(RAND())*'Data (DefiLlama)'!$K$11*$C$6</f>
        <v>-3.825950497416216E-2</v>
      </c>
      <c r="H1324" s="172">
        <f ca="1">'Data (DefiLlama)'!$H$12*100+_xlfn.NORM.S.INV(RAND())*'Data (DefiLlama)'!$K$12*$C$6</f>
        <v>3.3119320653808964</v>
      </c>
      <c r="I1324" s="175">
        <f ca="1">'Data (DefiLlama)'!$H$13*100+_xlfn.NORM.S.INV(RAND())*'Data (DefiLlama)'!$K$13*$C$6</f>
        <v>2.484300934945916</v>
      </c>
      <c r="J1324" s="172">
        <f ca="1">C1324*'Allocation - Base'!$H$6+D1324*'Allocation - Base'!$H$7+E1324*'Allocation - Base'!$H$8+F1324*'Allocation - Base'!$H$9+G1324*'Allocation - Base'!$H$10+H1324*'Allocation - Base'!$H$11+I1324*'Allocation - Base'!$H$12</f>
        <v>4.1764089274842222</v>
      </c>
      <c r="K1324" s="172">
        <f t="shared" ca="1" si="61"/>
        <v>0</v>
      </c>
      <c r="L1324" s="172">
        <f t="shared" ca="1" si="62"/>
        <v>4.0764089274842226</v>
      </c>
      <c r="M1324" s="172">
        <f t="shared" ca="1" si="63"/>
        <v>4.0764089274842226</v>
      </c>
      <c r="N1324" s="172"/>
    </row>
    <row r="1325" spans="2:14" x14ac:dyDescent="0.25">
      <c r="B1325" s="164">
        <v>1293</v>
      </c>
      <c r="C1325" s="172">
        <f ca="1">'Data (DefiLlama)'!$H$7*100+_xlfn.NORM.S.INV(RAND())*'Data (DefiLlama)'!$K$7*$C$6</f>
        <v>4.2168420086461174</v>
      </c>
      <c r="D1325" s="172">
        <f ca="1">'Data (DefiLlama)'!$H$8*100+_xlfn.NORM.S.INV(RAND())*'Data (DefiLlama)'!$K$8*$C$6</f>
        <v>4.1938760603391927</v>
      </c>
      <c r="E1325" s="172">
        <f ca="1">'Data (DefiLlama)'!$H$9*100+_xlfn.NORM.S.INV(RAND())*'Data (DefiLlama)'!$K$9*$C$6</f>
        <v>5.011242550149233</v>
      </c>
      <c r="F1325" s="172">
        <f ca="1">'Data (DefiLlama)'!$H$10*100+_xlfn.NORM.S.INV(RAND())*'Data (DefiLlama)'!$K$10*$C$6</f>
        <v>3.1482784126605932</v>
      </c>
      <c r="G1325" s="172">
        <f ca="1">'Data (DefiLlama)'!$H$11*100+_xlfn.NORM.S.INV(RAND())*'Data (DefiLlama)'!$K$11*$C$6</f>
        <v>-9.9739407242818948E-2</v>
      </c>
      <c r="H1325" s="172">
        <f ca="1">'Data (DefiLlama)'!$H$12*100+_xlfn.NORM.S.INV(RAND())*'Data (DefiLlama)'!$K$12*$C$6</f>
        <v>4.6070666556233695</v>
      </c>
      <c r="I1325" s="175">
        <f ca="1">'Data (DefiLlama)'!$H$13*100+_xlfn.NORM.S.INV(RAND())*'Data (DefiLlama)'!$K$13*$C$6</f>
        <v>5.598801292507348</v>
      </c>
      <c r="J1325" s="172">
        <f ca="1">C1325*'Allocation - Base'!$H$6+D1325*'Allocation - Base'!$H$7+E1325*'Allocation - Base'!$H$8+F1325*'Allocation - Base'!$H$9+G1325*'Allocation - Base'!$H$10+H1325*'Allocation - Base'!$H$11+I1325*'Allocation - Base'!$H$12</f>
        <v>4.252405283197306</v>
      </c>
      <c r="K1325" s="172">
        <f t="shared" ca="1" si="61"/>
        <v>0</v>
      </c>
      <c r="L1325" s="172">
        <f t="shared" ca="1" si="62"/>
        <v>4.1524052831973064</v>
      </c>
      <c r="M1325" s="172">
        <f t="shared" ca="1" si="63"/>
        <v>4.1524052831973064</v>
      </c>
      <c r="N1325" s="172"/>
    </row>
    <row r="1326" spans="2:14" x14ac:dyDescent="0.25">
      <c r="B1326" s="164">
        <v>1294</v>
      </c>
      <c r="C1326" s="172">
        <f ca="1">'Data (DefiLlama)'!$H$7*100+_xlfn.NORM.S.INV(RAND())*'Data (DefiLlama)'!$K$7*$C$6</f>
        <v>4.2846151226939337</v>
      </c>
      <c r="D1326" s="172">
        <f ca="1">'Data (DefiLlama)'!$H$8*100+_xlfn.NORM.S.INV(RAND())*'Data (DefiLlama)'!$K$8*$C$6</f>
        <v>4.3477632917176923</v>
      </c>
      <c r="E1326" s="172">
        <f ca="1">'Data (DefiLlama)'!$H$9*100+_xlfn.NORM.S.INV(RAND())*'Data (DefiLlama)'!$K$9*$C$6</f>
        <v>4.4073512043225476</v>
      </c>
      <c r="F1326" s="172">
        <f ca="1">'Data (DefiLlama)'!$H$10*100+_xlfn.NORM.S.INV(RAND())*'Data (DefiLlama)'!$K$10*$C$6</f>
        <v>3.2276569879866233</v>
      </c>
      <c r="G1326" s="172">
        <f ca="1">'Data (DefiLlama)'!$H$11*100+_xlfn.NORM.S.INV(RAND())*'Data (DefiLlama)'!$K$11*$C$6</f>
        <v>-0.24223658604234266</v>
      </c>
      <c r="H1326" s="172">
        <f ca="1">'Data (DefiLlama)'!$H$12*100+_xlfn.NORM.S.INV(RAND())*'Data (DefiLlama)'!$K$12*$C$6</f>
        <v>4.6266641195164517</v>
      </c>
      <c r="I1326" s="175">
        <f ca="1">'Data (DefiLlama)'!$H$13*100+_xlfn.NORM.S.INV(RAND())*'Data (DefiLlama)'!$K$13*$C$6</f>
        <v>6.376832811093335</v>
      </c>
      <c r="J1326" s="172">
        <f ca="1">C1326*'Allocation - Base'!$H$6+D1326*'Allocation - Base'!$H$7+E1326*'Allocation - Base'!$H$8+F1326*'Allocation - Base'!$H$9+G1326*'Allocation - Base'!$H$10+H1326*'Allocation - Base'!$H$11+I1326*'Allocation - Base'!$H$12</f>
        <v>4.1560509494435909</v>
      </c>
      <c r="K1326" s="172">
        <f t="shared" ca="1" si="61"/>
        <v>0</v>
      </c>
      <c r="L1326" s="172">
        <f t="shared" ca="1" si="62"/>
        <v>4.0560509494435912</v>
      </c>
      <c r="M1326" s="172">
        <f t="shared" ca="1" si="63"/>
        <v>4.0560509494435912</v>
      </c>
      <c r="N1326" s="172"/>
    </row>
    <row r="1327" spans="2:14" x14ac:dyDescent="0.25">
      <c r="B1327" s="164">
        <v>1295</v>
      </c>
      <c r="C1327" s="172">
        <f ca="1">'Data (DefiLlama)'!$H$7*100+_xlfn.NORM.S.INV(RAND())*'Data (DefiLlama)'!$K$7*$C$6</f>
        <v>4.3490201508611239</v>
      </c>
      <c r="D1327" s="172">
        <f ca="1">'Data (DefiLlama)'!$H$8*100+_xlfn.NORM.S.INV(RAND())*'Data (DefiLlama)'!$K$8*$C$6</f>
        <v>4.8924540504588192</v>
      </c>
      <c r="E1327" s="172">
        <f ca="1">'Data (DefiLlama)'!$H$9*100+_xlfn.NORM.S.INV(RAND())*'Data (DefiLlama)'!$K$9*$C$6</f>
        <v>4.4914407247531623</v>
      </c>
      <c r="F1327" s="172">
        <f ca="1">'Data (DefiLlama)'!$H$10*100+_xlfn.NORM.S.INV(RAND())*'Data (DefiLlama)'!$K$10*$C$6</f>
        <v>3.7797940285170371</v>
      </c>
      <c r="G1327" s="172">
        <f ca="1">'Data (DefiLlama)'!$H$11*100+_xlfn.NORM.S.INV(RAND())*'Data (DefiLlama)'!$K$11*$C$6</f>
        <v>0.21699918868591825</v>
      </c>
      <c r="H1327" s="172">
        <f ca="1">'Data (DefiLlama)'!$H$12*100+_xlfn.NORM.S.INV(RAND())*'Data (DefiLlama)'!$K$12*$C$6</f>
        <v>5.6474993811655043</v>
      </c>
      <c r="I1327" s="175">
        <f ca="1">'Data (DefiLlama)'!$H$13*100+_xlfn.NORM.S.INV(RAND())*'Data (DefiLlama)'!$K$13*$C$6</f>
        <v>3.4175964420183846</v>
      </c>
      <c r="J1327" s="172">
        <f ca="1">C1327*'Allocation - Base'!$H$6+D1327*'Allocation - Base'!$H$7+E1327*'Allocation - Base'!$H$8+F1327*'Allocation - Base'!$H$9+G1327*'Allocation - Base'!$H$10+H1327*'Allocation - Base'!$H$11+I1327*'Allocation - Base'!$H$12</f>
        <v>4.5086546056704542</v>
      </c>
      <c r="K1327" s="172">
        <f t="shared" ca="1" si="61"/>
        <v>0</v>
      </c>
      <c r="L1327" s="172">
        <f t="shared" ca="1" si="62"/>
        <v>4.4086546056704545</v>
      </c>
      <c r="M1327" s="172">
        <f t="shared" ca="1" si="63"/>
        <v>4.4086546056704545</v>
      </c>
      <c r="N1327" s="172"/>
    </row>
    <row r="1328" spans="2:14" x14ac:dyDescent="0.25">
      <c r="B1328" s="164">
        <v>1296</v>
      </c>
      <c r="C1328" s="172">
        <f ca="1">'Data (DefiLlama)'!$H$7*100+_xlfn.NORM.S.INV(RAND())*'Data (DefiLlama)'!$K$7*$C$6</f>
        <v>4.1328932146378738</v>
      </c>
      <c r="D1328" s="172">
        <f ca="1">'Data (DefiLlama)'!$H$8*100+_xlfn.NORM.S.INV(RAND())*'Data (DefiLlama)'!$K$8*$C$6</f>
        <v>5.6094652868609289</v>
      </c>
      <c r="E1328" s="172">
        <f ca="1">'Data (DefiLlama)'!$H$9*100+_xlfn.NORM.S.INV(RAND())*'Data (DefiLlama)'!$K$9*$C$6</f>
        <v>4.444301983213788</v>
      </c>
      <c r="F1328" s="172">
        <f ca="1">'Data (DefiLlama)'!$H$10*100+_xlfn.NORM.S.INV(RAND())*'Data (DefiLlama)'!$K$10*$C$6</f>
        <v>3.263089782832207</v>
      </c>
      <c r="G1328" s="172">
        <f ca="1">'Data (DefiLlama)'!$H$11*100+_xlfn.NORM.S.INV(RAND())*'Data (DefiLlama)'!$K$11*$C$6</f>
        <v>-0.17560190917081134</v>
      </c>
      <c r="H1328" s="172">
        <f ca="1">'Data (DefiLlama)'!$H$12*100+_xlfn.NORM.S.INV(RAND())*'Data (DefiLlama)'!$K$12*$C$6</f>
        <v>4.6062230113177405</v>
      </c>
      <c r="I1328" s="175">
        <f ca="1">'Data (DefiLlama)'!$H$13*100+_xlfn.NORM.S.INV(RAND())*'Data (DefiLlama)'!$K$13*$C$6</f>
        <v>7.1855698050138095</v>
      </c>
      <c r="J1328" s="172">
        <f ca="1">C1328*'Allocation - Base'!$H$6+D1328*'Allocation - Base'!$H$7+E1328*'Allocation - Base'!$H$8+F1328*'Allocation - Base'!$H$9+G1328*'Allocation - Base'!$H$10+H1328*'Allocation - Base'!$H$11+I1328*'Allocation - Base'!$H$12</f>
        <v>4.4354631381491618</v>
      </c>
      <c r="K1328" s="172">
        <f t="shared" ca="1" si="61"/>
        <v>0</v>
      </c>
      <c r="L1328" s="172">
        <f t="shared" ca="1" si="62"/>
        <v>4.3354631381491622</v>
      </c>
      <c r="M1328" s="172">
        <f t="shared" ca="1" si="63"/>
        <v>4.3354631381491622</v>
      </c>
      <c r="N1328" s="172"/>
    </row>
    <row r="1329" spans="2:14" x14ac:dyDescent="0.25">
      <c r="B1329" s="164">
        <v>1297</v>
      </c>
      <c r="C1329" s="172">
        <f ca="1">'Data (DefiLlama)'!$H$7*100+_xlfn.NORM.S.INV(RAND())*'Data (DefiLlama)'!$K$7*$C$6</f>
        <v>4.2486820262612808</v>
      </c>
      <c r="D1329" s="172">
        <f ca="1">'Data (DefiLlama)'!$H$8*100+_xlfn.NORM.S.INV(RAND())*'Data (DefiLlama)'!$K$8*$C$6</f>
        <v>6.3591878587087933</v>
      </c>
      <c r="E1329" s="172">
        <f ca="1">'Data (DefiLlama)'!$H$9*100+_xlfn.NORM.S.INV(RAND())*'Data (DefiLlama)'!$K$9*$C$6</f>
        <v>4.111539318067936</v>
      </c>
      <c r="F1329" s="172">
        <f ca="1">'Data (DefiLlama)'!$H$10*100+_xlfn.NORM.S.INV(RAND())*'Data (DefiLlama)'!$K$10*$C$6</f>
        <v>4.1816267453187663</v>
      </c>
      <c r="G1329" s="172">
        <f ca="1">'Data (DefiLlama)'!$H$11*100+_xlfn.NORM.S.INV(RAND())*'Data (DefiLlama)'!$K$11*$C$6</f>
        <v>-0.19350057559662434</v>
      </c>
      <c r="H1329" s="172">
        <f ca="1">'Data (DefiLlama)'!$H$12*100+_xlfn.NORM.S.INV(RAND())*'Data (DefiLlama)'!$K$12*$C$6</f>
        <v>5.8876223787071833</v>
      </c>
      <c r="I1329" s="175">
        <f ca="1">'Data (DefiLlama)'!$H$13*100+_xlfn.NORM.S.INV(RAND())*'Data (DefiLlama)'!$K$13*$C$6</f>
        <v>6.1883958543575899</v>
      </c>
      <c r="J1329" s="172">
        <f ca="1">C1329*'Allocation - Base'!$H$6+D1329*'Allocation - Base'!$H$7+E1329*'Allocation - Base'!$H$8+F1329*'Allocation - Base'!$H$9+G1329*'Allocation - Base'!$H$10+H1329*'Allocation - Base'!$H$11+I1329*'Allocation - Base'!$H$12</f>
        <v>4.7657547300988128</v>
      </c>
      <c r="K1329" s="172">
        <f t="shared" ca="1" si="61"/>
        <v>0</v>
      </c>
      <c r="L1329" s="172">
        <f t="shared" ca="1" si="62"/>
        <v>4.6657547300988131</v>
      </c>
      <c r="M1329" s="172">
        <f t="shared" ca="1" si="63"/>
        <v>4.6657547300988131</v>
      </c>
      <c r="N1329" s="172"/>
    </row>
    <row r="1330" spans="2:14" x14ac:dyDescent="0.25">
      <c r="B1330" s="164">
        <v>1298</v>
      </c>
      <c r="C1330" s="172">
        <f ca="1">'Data (DefiLlama)'!$H$7*100+_xlfn.NORM.S.INV(RAND())*'Data (DefiLlama)'!$K$7*$C$6</f>
        <v>4.1593823276495989</v>
      </c>
      <c r="D1330" s="172">
        <f ca="1">'Data (DefiLlama)'!$H$8*100+_xlfn.NORM.S.INV(RAND())*'Data (DefiLlama)'!$K$8*$C$6</f>
        <v>3.9018001503282624</v>
      </c>
      <c r="E1330" s="172">
        <f ca="1">'Data (DefiLlama)'!$H$9*100+_xlfn.NORM.S.INV(RAND())*'Data (DefiLlama)'!$K$9*$C$6</f>
        <v>5.0736426014125682</v>
      </c>
      <c r="F1330" s="172">
        <f ca="1">'Data (DefiLlama)'!$H$10*100+_xlfn.NORM.S.INV(RAND())*'Data (DefiLlama)'!$K$10*$C$6</f>
        <v>2.6803762362625898</v>
      </c>
      <c r="G1330" s="172">
        <f ca="1">'Data (DefiLlama)'!$H$11*100+_xlfn.NORM.S.INV(RAND())*'Data (DefiLlama)'!$K$11*$C$6</f>
        <v>-0.60319540773436564</v>
      </c>
      <c r="H1330" s="172">
        <f ca="1">'Data (DefiLlama)'!$H$12*100+_xlfn.NORM.S.INV(RAND())*'Data (DefiLlama)'!$K$12*$C$6</f>
        <v>4.5095112671352364</v>
      </c>
      <c r="I1330" s="175">
        <f ca="1">'Data (DefiLlama)'!$H$13*100+_xlfn.NORM.S.INV(RAND())*'Data (DefiLlama)'!$K$13*$C$6</f>
        <v>4.8007664492672779</v>
      </c>
      <c r="J1330" s="172">
        <f ca="1">C1330*'Allocation - Base'!$H$6+D1330*'Allocation - Base'!$H$7+E1330*'Allocation - Base'!$H$8+F1330*'Allocation - Base'!$H$9+G1330*'Allocation - Base'!$H$10+H1330*'Allocation - Base'!$H$11+I1330*'Allocation - Base'!$H$12</f>
        <v>4.1379423059136551</v>
      </c>
      <c r="K1330" s="172">
        <f t="shared" ca="1" si="61"/>
        <v>1.8163232771285878</v>
      </c>
      <c r="L1330" s="172">
        <f t="shared" ca="1" si="62"/>
        <v>2.2216190287850677</v>
      </c>
      <c r="M1330" s="172">
        <f t="shared" ca="1" si="63"/>
        <v>4.0379423059136554</v>
      </c>
      <c r="N1330" s="172"/>
    </row>
    <row r="1331" spans="2:14" x14ac:dyDescent="0.25">
      <c r="B1331" s="164">
        <v>1299</v>
      </c>
      <c r="C1331" s="172">
        <f ca="1">'Data (DefiLlama)'!$H$7*100+_xlfn.NORM.S.INV(RAND())*'Data (DefiLlama)'!$K$7*$C$6</f>
        <v>4.4707942959661935</v>
      </c>
      <c r="D1331" s="172">
        <f ca="1">'Data (DefiLlama)'!$H$8*100+_xlfn.NORM.S.INV(RAND())*'Data (DefiLlama)'!$K$8*$C$6</f>
        <v>3.9581733006265241</v>
      </c>
      <c r="E1331" s="172">
        <f ca="1">'Data (DefiLlama)'!$H$9*100+_xlfn.NORM.S.INV(RAND())*'Data (DefiLlama)'!$K$9*$C$6</f>
        <v>4.8111268602104458</v>
      </c>
      <c r="F1331" s="172">
        <f ca="1">'Data (DefiLlama)'!$H$10*100+_xlfn.NORM.S.INV(RAND())*'Data (DefiLlama)'!$K$10*$C$6</f>
        <v>3.272672607960514</v>
      </c>
      <c r="G1331" s="172">
        <f ca="1">'Data (DefiLlama)'!$H$11*100+_xlfn.NORM.S.INV(RAND())*'Data (DefiLlama)'!$K$11*$C$6</f>
        <v>2.8336078464373492E-3</v>
      </c>
      <c r="H1331" s="172">
        <f ca="1">'Data (DefiLlama)'!$H$12*100+_xlfn.NORM.S.INV(RAND())*'Data (DefiLlama)'!$K$12*$C$6</f>
        <v>5.410259214817625</v>
      </c>
      <c r="I1331" s="175">
        <f ca="1">'Data (DefiLlama)'!$H$13*100+_xlfn.NORM.S.INV(RAND())*'Data (DefiLlama)'!$K$13*$C$6</f>
        <v>5.2076537518883015</v>
      </c>
      <c r="J1331" s="172">
        <f ca="1">C1331*'Allocation - Base'!$H$6+D1331*'Allocation - Base'!$H$7+E1331*'Allocation - Base'!$H$8+F1331*'Allocation - Base'!$H$9+G1331*'Allocation - Base'!$H$10+H1331*'Allocation - Base'!$H$11+I1331*'Allocation - Base'!$H$12</f>
        <v>4.3452438916140661</v>
      </c>
      <c r="K1331" s="172">
        <f t="shared" ca="1" si="61"/>
        <v>0</v>
      </c>
      <c r="L1331" s="172">
        <f t="shared" ca="1" si="62"/>
        <v>4.2452438916140665</v>
      </c>
      <c r="M1331" s="172">
        <f t="shared" ca="1" si="63"/>
        <v>4.2452438916140665</v>
      </c>
      <c r="N1331" s="172"/>
    </row>
    <row r="1332" spans="2:14" x14ac:dyDescent="0.25">
      <c r="B1332" s="164">
        <v>1300</v>
      </c>
      <c r="C1332" s="172">
        <f ca="1">'Data (DefiLlama)'!$H$7*100+_xlfn.NORM.S.INV(RAND())*'Data (DefiLlama)'!$K$7*$C$6</f>
        <v>4.1647229893333346</v>
      </c>
      <c r="D1332" s="172">
        <f ca="1">'Data (DefiLlama)'!$H$8*100+_xlfn.NORM.S.INV(RAND())*'Data (DefiLlama)'!$K$8*$C$6</f>
        <v>3.7481214535212262</v>
      </c>
      <c r="E1332" s="172">
        <f ca="1">'Data (DefiLlama)'!$H$9*100+_xlfn.NORM.S.INV(RAND())*'Data (DefiLlama)'!$K$9*$C$6</f>
        <v>4.6187532591908553</v>
      </c>
      <c r="F1332" s="172">
        <f ca="1">'Data (DefiLlama)'!$H$10*100+_xlfn.NORM.S.INV(RAND())*'Data (DefiLlama)'!$K$10*$C$6</f>
        <v>3.0264252278170916</v>
      </c>
      <c r="G1332" s="172">
        <f ca="1">'Data (DefiLlama)'!$H$11*100+_xlfn.NORM.S.INV(RAND())*'Data (DefiLlama)'!$K$11*$C$6</f>
        <v>0.15402984490574698</v>
      </c>
      <c r="H1332" s="172">
        <f ca="1">'Data (DefiLlama)'!$H$12*100+_xlfn.NORM.S.INV(RAND())*'Data (DefiLlama)'!$K$12*$C$6</f>
        <v>3.5206239073526975</v>
      </c>
      <c r="I1332" s="175">
        <f ca="1">'Data (DefiLlama)'!$H$13*100+_xlfn.NORM.S.INV(RAND())*'Data (DefiLlama)'!$K$13*$C$6</f>
        <v>6.0837913884040073</v>
      </c>
      <c r="J1332" s="172">
        <f ca="1">C1332*'Allocation - Base'!$H$6+D1332*'Allocation - Base'!$H$7+E1332*'Allocation - Base'!$H$8+F1332*'Allocation - Base'!$H$9+G1332*'Allocation - Base'!$H$10+H1332*'Allocation - Base'!$H$11+I1332*'Allocation - Base'!$H$12</f>
        <v>3.8769306533262125</v>
      </c>
      <c r="K1332" s="172">
        <f t="shared" ca="1" si="61"/>
        <v>0</v>
      </c>
      <c r="L1332" s="172">
        <f t="shared" ca="1" si="62"/>
        <v>3.7769306533262124</v>
      </c>
      <c r="M1332" s="172">
        <f t="shared" ca="1" si="63"/>
        <v>3.7769306533262124</v>
      </c>
      <c r="N1332" s="172"/>
    </row>
    <row r="1333" spans="2:14" x14ac:dyDescent="0.25">
      <c r="B1333" s="164">
        <v>1301</v>
      </c>
      <c r="C1333" s="172">
        <f ca="1">'Data (DefiLlama)'!$H$7*100+_xlfn.NORM.S.INV(RAND())*'Data (DefiLlama)'!$K$7*$C$6</f>
        <v>4.0269814780258342</v>
      </c>
      <c r="D1333" s="172">
        <f ca="1">'Data (DefiLlama)'!$H$8*100+_xlfn.NORM.S.INV(RAND())*'Data (DefiLlama)'!$K$8*$C$6</f>
        <v>5.1919669694324577</v>
      </c>
      <c r="E1333" s="172">
        <f ca="1">'Data (DefiLlama)'!$H$9*100+_xlfn.NORM.S.INV(RAND())*'Data (DefiLlama)'!$K$9*$C$6</f>
        <v>4.4001422106164014</v>
      </c>
      <c r="F1333" s="172">
        <f ca="1">'Data (DefiLlama)'!$H$10*100+_xlfn.NORM.S.INV(RAND())*'Data (DefiLlama)'!$K$10*$C$6</f>
        <v>3.7128189729934684</v>
      </c>
      <c r="G1333" s="172">
        <f ca="1">'Data (DefiLlama)'!$H$11*100+_xlfn.NORM.S.INV(RAND())*'Data (DefiLlama)'!$K$11*$C$6</f>
        <v>-0.12009832369256147</v>
      </c>
      <c r="H1333" s="172">
        <f ca="1">'Data (DefiLlama)'!$H$12*100+_xlfn.NORM.S.INV(RAND())*'Data (DefiLlama)'!$K$12*$C$6</f>
        <v>5.4670085236910815</v>
      </c>
      <c r="I1333" s="175">
        <f ca="1">'Data (DefiLlama)'!$H$13*100+_xlfn.NORM.S.INV(RAND())*'Data (DefiLlama)'!$K$13*$C$6</f>
        <v>5.287088288820641</v>
      </c>
      <c r="J1333" s="172">
        <f ca="1">C1333*'Allocation - Base'!$H$6+D1333*'Allocation - Base'!$H$7+E1333*'Allocation - Base'!$H$8+F1333*'Allocation - Base'!$H$9+G1333*'Allocation - Base'!$H$10+H1333*'Allocation - Base'!$H$11+I1333*'Allocation - Base'!$H$12</f>
        <v>4.4201681007889988</v>
      </c>
      <c r="K1333" s="172">
        <f t="shared" ca="1" si="61"/>
        <v>0</v>
      </c>
      <c r="L1333" s="172">
        <f t="shared" ca="1" si="62"/>
        <v>4.3201681007889992</v>
      </c>
      <c r="M1333" s="172">
        <f t="shared" ca="1" si="63"/>
        <v>4.3201681007889992</v>
      </c>
      <c r="N1333" s="172"/>
    </row>
    <row r="1334" spans="2:14" x14ac:dyDescent="0.25">
      <c r="B1334" s="164">
        <v>1302</v>
      </c>
      <c r="C1334" s="172">
        <f ca="1">'Data (DefiLlama)'!$H$7*100+_xlfn.NORM.S.INV(RAND())*'Data (DefiLlama)'!$K$7*$C$6</f>
        <v>4.0485866826331041</v>
      </c>
      <c r="D1334" s="172">
        <f ca="1">'Data (DefiLlama)'!$H$8*100+_xlfn.NORM.S.INV(RAND())*'Data (DefiLlama)'!$K$8*$C$6</f>
        <v>5.4871471351374179</v>
      </c>
      <c r="E1334" s="172">
        <f ca="1">'Data (DefiLlama)'!$H$9*100+_xlfn.NORM.S.INV(RAND())*'Data (DefiLlama)'!$K$9*$C$6</f>
        <v>4.4039907208924074</v>
      </c>
      <c r="F1334" s="172">
        <f ca="1">'Data (DefiLlama)'!$H$10*100+_xlfn.NORM.S.INV(RAND())*'Data (DefiLlama)'!$K$10*$C$6</f>
        <v>4.2133649084924096</v>
      </c>
      <c r="G1334" s="172">
        <f ca="1">'Data (DefiLlama)'!$H$11*100+_xlfn.NORM.S.INV(RAND())*'Data (DefiLlama)'!$K$11*$C$6</f>
        <v>0.22575567194078341</v>
      </c>
      <c r="H1334" s="172">
        <f ca="1">'Data (DefiLlama)'!$H$12*100+_xlfn.NORM.S.INV(RAND())*'Data (DefiLlama)'!$K$12*$C$6</f>
        <v>3.0825925712775906</v>
      </c>
      <c r="I1334" s="175">
        <f ca="1">'Data (DefiLlama)'!$H$13*100+_xlfn.NORM.S.INV(RAND())*'Data (DefiLlama)'!$K$13*$C$6</f>
        <v>4.1972027836745074</v>
      </c>
      <c r="J1334" s="172">
        <f ca="1">C1334*'Allocation - Base'!$H$6+D1334*'Allocation - Base'!$H$7+E1334*'Allocation - Base'!$H$8+F1334*'Allocation - Base'!$H$9+G1334*'Allocation - Base'!$H$10+H1334*'Allocation - Base'!$H$11+I1334*'Allocation - Base'!$H$12</f>
        <v>4.1610371380860656</v>
      </c>
      <c r="K1334" s="172">
        <f t="shared" ca="1" si="61"/>
        <v>0</v>
      </c>
      <c r="L1334" s="172">
        <f t="shared" ca="1" si="62"/>
        <v>4.0610371380860659</v>
      </c>
      <c r="M1334" s="172">
        <f t="shared" ca="1" si="63"/>
        <v>4.0610371380860659</v>
      </c>
      <c r="N1334" s="172"/>
    </row>
    <row r="1335" spans="2:14" x14ac:dyDescent="0.25">
      <c r="B1335" s="164">
        <v>1303</v>
      </c>
      <c r="C1335" s="172">
        <f ca="1">'Data (DefiLlama)'!$H$7*100+_xlfn.NORM.S.INV(RAND())*'Data (DefiLlama)'!$K$7*$C$6</f>
        <v>4.1704314959180797</v>
      </c>
      <c r="D1335" s="172">
        <f ca="1">'Data (DefiLlama)'!$H$8*100+_xlfn.NORM.S.INV(RAND())*'Data (DefiLlama)'!$K$8*$C$6</f>
        <v>4.3111854449417679</v>
      </c>
      <c r="E1335" s="172">
        <f ca="1">'Data (DefiLlama)'!$H$9*100+_xlfn.NORM.S.INV(RAND())*'Data (DefiLlama)'!$K$9*$C$6</f>
        <v>3.9852546915819822</v>
      </c>
      <c r="F1335" s="172">
        <f ca="1">'Data (DefiLlama)'!$H$10*100+_xlfn.NORM.S.INV(RAND())*'Data (DefiLlama)'!$K$10*$C$6</f>
        <v>3.526568492083709</v>
      </c>
      <c r="G1335" s="172">
        <f ca="1">'Data (DefiLlama)'!$H$11*100+_xlfn.NORM.S.INV(RAND())*'Data (DefiLlama)'!$K$11*$C$6</f>
        <v>-0.13256134760169147</v>
      </c>
      <c r="H1335" s="172">
        <f ca="1">'Data (DefiLlama)'!$H$12*100+_xlfn.NORM.S.INV(RAND())*'Data (DefiLlama)'!$K$12*$C$6</f>
        <v>5.0619613267183308</v>
      </c>
      <c r="I1335" s="175">
        <f ca="1">'Data (DefiLlama)'!$H$13*100+_xlfn.NORM.S.INV(RAND())*'Data (DefiLlama)'!$K$13*$C$6</f>
        <v>4.8708833132631675</v>
      </c>
      <c r="J1335" s="172">
        <f ca="1">C1335*'Allocation - Base'!$H$6+D1335*'Allocation - Base'!$H$7+E1335*'Allocation - Base'!$H$8+F1335*'Allocation - Base'!$H$9+G1335*'Allocation - Base'!$H$10+H1335*'Allocation - Base'!$H$11+I1335*'Allocation - Base'!$H$12</f>
        <v>4.0779056145340267</v>
      </c>
      <c r="K1335" s="172">
        <f t="shared" ca="1" si="61"/>
        <v>0</v>
      </c>
      <c r="L1335" s="172">
        <f t="shared" ca="1" si="62"/>
        <v>3.9779056145340266</v>
      </c>
      <c r="M1335" s="172">
        <f t="shared" ca="1" si="63"/>
        <v>3.9779056145340266</v>
      </c>
      <c r="N1335" s="172"/>
    </row>
    <row r="1336" spans="2:14" x14ac:dyDescent="0.25">
      <c r="B1336" s="164">
        <v>1304</v>
      </c>
      <c r="C1336" s="172">
        <f ca="1">'Data (DefiLlama)'!$H$7*100+_xlfn.NORM.S.INV(RAND())*'Data (DefiLlama)'!$K$7*$C$6</f>
        <v>4.2349929972752198</v>
      </c>
      <c r="D1336" s="172">
        <f ca="1">'Data (DefiLlama)'!$H$8*100+_xlfn.NORM.S.INV(RAND())*'Data (DefiLlama)'!$K$8*$C$6</f>
        <v>4.6289866062139389</v>
      </c>
      <c r="E1336" s="172">
        <f ca="1">'Data (DefiLlama)'!$H$9*100+_xlfn.NORM.S.INV(RAND())*'Data (DefiLlama)'!$K$9*$C$6</f>
        <v>5.1397944348201676</v>
      </c>
      <c r="F1336" s="172">
        <f ca="1">'Data (DefiLlama)'!$H$10*100+_xlfn.NORM.S.INV(RAND())*'Data (DefiLlama)'!$K$10*$C$6</f>
        <v>3.112654683777456</v>
      </c>
      <c r="G1336" s="172">
        <f ca="1">'Data (DefiLlama)'!$H$11*100+_xlfn.NORM.S.INV(RAND())*'Data (DefiLlama)'!$K$11*$C$6</f>
        <v>-0.20690836411197147</v>
      </c>
      <c r="H1336" s="172">
        <f ca="1">'Data (DefiLlama)'!$H$12*100+_xlfn.NORM.S.INV(RAND())*'Data (DefiLlama)'!$K$12*$C$6</f>
        <v>4.4632208277294563</v>
      </c>
      <c r="I1336" s="175">
        <f ca="1">'Data (DefiLlama)'!$H$13*100+_xlfn.NORM.S.INV(RAND())*'Data (DefiLlama)'!$K$13*$C$6</f>
        <v>6.0222784444340736</v>
      </c>
      <c r="J1336" s="172">
        <f ca="1">C1336*'Allocation - Base'!$H$6+D1336*'Allocation - Base'!$H$7+E1336*'Allocation - Base'!$H$8+F1336*'Allocation - Base'!$H$9+G1336*'Allocation - Base'!$H$10+H1336*'Allocation - Base'!$H$11+I1336*'Allocation - Base'!$H$12</f>
        <v>4.3718308653949123</v>
      </c>
      <c r="K1336" s="172">
        <f t="shared" ca="1" si="61"/>
        <v>0</v>
      </c>
      <c r="L1336" s="172">
        <f t="shared" ca="1" si="62"/>
        <v>4.2718308653949126</v>
      </c>
      <c r="M1336" s="172">
        <f t="shared" ca="1" si="63"/>
        <v>4.2718308653949126</v>
      </c>
      <c r="N1336" s="172"/>
    </row>
    <row r="1337" spans="2:14" x14ac:dyDescent="0.25">
      <c r="B1337" s="164">
        <v>1305</v>
      </c>
      <c r="C1337" s="172">
        <f ca="1">'Data (DefiLlama)'!$H$7*100+_xlfn.NORM.S.INV(RAND())*'Data (DefiLlama)'!$K$7*$C$6</f>
        <v>4.4775011906329638</v>
      </c>
      <c r="D1337" s="172">
        <f ca="1">'Data (DefiLlama)'!$H$8*100+_xlfn.NORM.S.INV(RAND())*'Data (DefiLlama)'!$K$8*$C$6</f>
        <v>4.2935003489776866</v>
      </c>
      <c r="E1337" s="172">
        <f ca="1">'Data (DefiLlama)'!$H$9*100+_xlfn.NORM.S.INV(RAND())*'Data (DefiLlama)'!$K$9*$C$6</f>
        <v>3.8069369261421757</v>
      </c>
      <c r="F1337" s="172">
        <f ca="1">'Data (DefiLlama)'!$H$10*100+_xlfn.NORM.S.INV(RAND())*'Data (DefiLlama)'!$K$10*$C$6</f>
        <v>2.7661579709253443</v>
      </c>
      <c r="G1337" s="172">
        <f ca="1">'Data (DefiLlama)'!$H$11*100+_xlfn.NORM.S.INV(RAND())*'Data (DefiLlama)'!$K$11*$C$6</f>
        <v>-0.13656327850829791</v>
      </c>
      <c r="H1337" s="172">
        <f ca="1">'Data (DefiLlama)'!$H$12*100+_xlfn.NORM.S.INV(RAND())*'Data (DefiLlama)'!$K$12*$C$6</f>
        <v>4.3928854173760961</v>
      </c>
      <c r="I1337" s="175">
        <f ca="1">'Data (DefiLlama)'!$H$13*100+_xlfn.NORM.S.INV(RAND())*'Data (DefiLlama)'!$K$13*$C$6</f>
        <v>5.9292641566901336</v>
      </c>
      <c r="J1337" s="172">
        <f ca="1">C1337*'Allocation - Base'!$H$6+D1337*'Allocation - Base'!$H$7+E1337*'Allocation - Base'!$H$8+F1337*'Allocation - Base'!$H$9+G1337*'Allocation - Base'!$H$10+H1337*'Allocation - Base'!$H$11+I1337*'Allocation - Base'!$H$12</f>
        <v>4.0204643246508533</v>
      </c>
      <c r="K1337" s="172">
        <f t="shared" ca="1" si="61"/>
        <v>0</v>
      </c>
      <c r="L1337" s="172">
        <f t="shared" ca="1" si="62"/>
        <v>3.9204643246508533</v>
      </c>
      <c r="M1337" s="172">
        <f t="shared" ca="1" si="63"/>
        <v>3.9204643246508533</v>
      </c>
      <c r="N1337" s="172"/>
    </row>
    <row r="1338" spans="2:14" x14ac:dyDescent="0.25">
      <c r="B1338" s="164">
        <v>1306</v>
      </c>
      <c r="C1338" s="172">
        <f ca="1">'Data (DefiLlama)'!$H$7*100+_xlfn.NORM.S.INV(RAND())*'Data (DefiLlama)'!$K$7*$C$6</f>
        <v>4.2737056687597512</v>
      </c>
      <c r="D1338" s="172">
        <f ca="1">'Data (DefiLlama)'!$H$8*100+_xlfn.NORM.S.INV(RAND())*'Data (DefiLlama)'!$K$8*$C$6</f>
        <v>4.3940996849768892</v>
      </c>
      <c r="E1338" s="172">
        <f ca="1">'Data (DefiLlama)'!$H$9*100+_xlfn.NORM.S.INV(RAND())*'Data (DefiLlama)'!$K$9*$C$6</f>
        <v>4.4312237358035507</v>
      </c>
      <c r="F1338" s="172">
        <f ca="1">'Data (DefiLlama)'!$H$10*100+_xlfn.NORM.S.INV(RAND())*'Data (DefiLlama)'!$K$10*$C$6</f>
        <v>3.1712401968908357</v>
      </c>
      <c r="G1338" s="172">
        <f ca="1">'Data (DefiLlama)'!$H$11*100+_xlfn.NORM.S.INV(RAND())*'Data (DefiLlama)'!$K$11*$C$6</f>
        <v>-9.7954492457237655E-2</v>
      </c>
      <c r="H1338" s="172">
        <f ca="1">'Data (DefiLlama)'!$H$12*100+_xlfn.NORM.S.INV(RAND())*'Data (DefiLlama)'!$K$12*$C$6</f>
        <v>3.9541035466246943</v>
      </c>
      <c r="I1338" s="175">
        <f ca="1">'Data (DefiLlama)'!$H$13*100+_xlfn.NORM.S.INV(RAND())*'Data (DefiLlama)'!$K$13*$C$6</f>
        <v>5.4545168329334484</v>
      </c>
      <c r="J1338" s="172">
        <f ca="1">C1338*'Allocation - Base'!$H$6+D1338*'Allocation - Base'!$H$7+E1338*'Allocation - Base'!$H$8+F1338*'Allocation - Base'!$H$9+G1338*'Allocation - Base'!$H$10+H1338*'Allocation - Base'!$H$11+I1338*'Allocation - Base'!$H$12</f>
        <v>4.0766603631938771</v>
      </c>
      <c r="K1338" s="172">
        <f t="shared" ca="1" si="61"/>
        <v>0</v>
      </c>
      <c r="L1338" s="172">
        <f t="shared" ca="1" si="62"/>
        <v>3.9766603631938771</v>
      </c>
      <c r="M1338" s="172">
        <f t="shared" ca="1" si="63"/>
        <v>3.9766603631938771</v>
      </c>
      <c r="N1338" s="172"/>
    </row>
    <row r="1339" spans="2:14" x14ac:dyDescent="0.25">
      <c r="B1339" s="164">
        <v>1307</v>
      </c>
      <c r="C1339" s="172">
        <f ca="1">'Data (DefiLlama)'!$H$7*100+_xlfn.NORM.S.INV(RAND())*'Data (DefiLlama)'!$K$7*$C$6</f>
        <v>4.2091941552601346</v>
      </c>
      <c r="D1339" s="172">
        <f ca="1">'Data (DefiLlama)'!$H$8*100+_xlfn.NORM.S.INV(RAND())*'Data (DefiLlama)'!$K$8*$C$6</f>
        <v>3.2640724632399687</v>
      </c>
      <c r="E1339" s="172">
        <f ca="1">'Data (DefiLlama)'!$H$9*100+_xlfn.NORM.S.INV(RAND())*'Data (DefiLlama)'!$K$9*$C$6</f>
        <v>5.451674080437976</v>
      </c>
      <c r="F1339" s="172">
        <f ca="1">'Data (DefiLlama)'!$H$10*100+_xlfn.NORM.S.INV(RAND())*'Data (DefiLlama)'!$K$10*$C$6</f>
        <v>2.9961350075511923</v>
      </c>
      <c r="G1339" s="172">
        <f ca="1">'Data (DefiLlama)'!$H$11*100+_xlfn.NORM.S.INV(RAND())*'Data (DefiLlama)'!$K$11*$C$6</f>
        <v>0.21477389660630752</v>
      </c>
      <c r="H1339" s="172">
        <f ca="1">'Data (DefiLlama)'!$H$12*100+_xlfn.NORM.S.INV(RAND())*'Data (DefiLlama)'!$K$12*$C$6</f>
        <v>5.1820325373648517</v>
      </c>
      <c r="I1339" s="175">
        <f ca="1">'Data (DefiLlama)'!$H$13*100+_xlfn.NORM.S.INV(RAND())*'Data (DefiLlama)'!$K$13*$C$6</f>
        <v>4.9880799232194821</v>
      </c>
      <c r="J1339" s="172">
        <f ca="1">C1339*'Allocation - Base'!$H$6+D1339*'Allocation - Base'!$H$7+E1339*'Allocation - Base'!$H$8+F1339*'Allocation - Base'!$H$9+G1339*'Allocation - Base'!$H$10+H1339*'Allocation - Base'!$H$11+I1339*'Allocation - Base'!$H$12</f>
        <v>4.2297384579325694</v>
      </c>
      <c r="K1339" s="172">
        <f t="shared" ca="1" si="61"/>
        <v>0</v>
      </c>
      <c r="L1339" s="172">
        <f t="shared" ca="1" si="62"/>
        <v>4.1297384579325698</v>
      </c>
      <c r="M1339" s="172">
        <f t="shared" ca="1" si="63"/>
        <v>4.1297384579325698</v>
      </c>
      <c r="N1339" s="172"/>
    </row>
    <row r="1340" spans="2:14" x14ac:dyDescent="0.25">
      <c r="B1340" s="164">
        <v>1308</v>
      </c>
      <c r="C1340" s="172">
        <f ca="1">'Data (DefiLlama)'!$H$7*100+_xlfn.NORM.S.INV(RAND())*'Data (DefiLlama)'!$K$7*$C$6</f>
        <v>4.1245349888227647</v>
      </c>
      <c r="D1340" s="172">
        <f ca="1">'Data (DefiLlama)'!$H$8*100+_xlfn.NORM.S.INV(RAND())*'Data (DefiLlama)'!$K$8*$C$6</f>
        <v>4.7279834231458651</v>
      </c>
      <c r="E1340" s="172">
        <f ca="1">'Data (DefiLlama)'!$H$9*100+_xlfn.NORM.S.INV(RAND())*'Data (DefiLlama)'!$K$9*$C$6</f>
        <v>4.8683698960333661</v>
      </c>
      <c r="F1340" s="172">
        <f ca="1">'Data (DefiLlama)'!$H$10*100+_xlfn.NORM.S.INV(RAND())*'Data (DefiLlama)'!$K$10*$C$6</f>
        <v>4.0468562615827723</v>
      </c>
      <c r="G1340" s="172">
        <f ca="1">'Data (DefiLlama)'!$H$11*100+_xlfn.NORM.S.INV(RAND())*'Data (DefiLlama)'!$K$11*$C$6</f>
        <v>-2.3559369120601879E-2</v>
      </c>
      <c r="H1340" s="172">
        <f ca="1">'Data (DefiLlama)'!$H$12*100+_xlfn.NORM.S.INV(RAND())*'Data (DefiLlama)'!$K$12*$C$6</f>
        <v>3.0909573779228303</v>
      </c>
      <c r="I1340" s="175">
        <f ca="1">'Data (DefiLlama)'!$H$13*100+_xlfn.NORM.S.INV(RAND())*'Data (DefiLlama)'!$K$13*$C$6</f>
        <v>4.1200803204461653</v>
      </c>
      <c r="J1340" s="172">
        <f ca="1">C1340*'Allocation - Base'!$H$6+D1340*'Allocation - Base'!$H$7+E1340*'Allocation - Base'!$H$8+F1340*'Allocation - Base'!$H$9+G1340*'Allocation - Base'!$H$10+H1340*'Allocation - Base'!$H$11+I1340*'Allocation - Base'!$H$12</f>
        <v>4.0989144646740314</v>
      </c>
      <c r="K1340" s="172">
        <f t="shared" ca="1" si="61"/>
        <v>0</v>
      </c>
      <c r="L1340" s="172">
        <f t="shared" ca="1" si="62"/>
        <v>3.9989144646740313</v>
      </c>
      <c r="M1340" s="172">
        <f t="shared" ca="1" si="63"/>
        <v>3.9989144646740313</v>
      </c>
      <c r="N1340" s="172"/>
    </row>
    <row r="1341" spans="2:14" x14ac:dyDescent="0.25">
      <c r="B1341" s="164">
        <v>1309</v>
      </c>
      <c r="C1341" s="172">
        <f ca="1">'Data (DefiLlama)'!$H$7*100+_xlfn.NORM.S.INV(RAND())*'Data (DefiLlama)'!$K$7*$C$6</f>
        <v>4.0078192327692239</v>
      </c>
      <c r="D1341" s="172">
        <f ca="1">'Data (DefiLlama)'!$H$8*100+_xlfn.NORM.S.INV(RAND())*'Data (DefiLlama)'!$K$8*$C$6</f>
        <v>5.237751133752381</v>
      </c>
      <c r="E1341" s="172">
        <f ca="1">'Data (DefiLlama)'!$H$9*100+_xlfn.NORM.S.INV(RAND())*'Data (DefiLlama)'!$K$9*$C$6</f>
        <v>3.6146741812181937</v>
      </c>
      <c r="F1341" s="172">
        <f ca="1">'Data (DefiLlama)'!$H$10*100+_xlfn.NORM.S.INV(RAND())*'Data (DefiLlama)'!$K$10*$C$6</f>
        <v>2.4334321743316778</v>
      </c>
      <c r="G1341" s="172">
        <f ca="1">'Data (DefiLlama)'!$H$11*100+_xlfn.NORM.S.INV(RAND())*'Data (DefiLlama)'!$K$11*$C$6</f>
        <v>-0.36738726822401829</v>
      </c>
      <c r="H1341" s="172">
        <f ca="1">'Data (DefiLlama)'!$H$12*100+_xlfn.NORM.S.INV(RAND())*'Data (DefiLlama)'!$K$12*$C$6</f>
        <v>5.654292301247132</v>
      </c>
      <c r="I1341" s="175">
        <f ca="1">'Data (DefiLlama)'!$H$13*100+_xlfn.NORM.S.INV(RAND())*'Data (DefiLlama)'!$K$13*$C$6</f>
        <v>5.5964712983991936</v>
      </c>
      <c r="J1341" s="172">
        <f ca="1">C1341*'Allocation - Base'!$H$6+D1341*'Allocation - Base'!$H$7+E1341*'Allocation - Base'!$H$8+F1341*'Allocation - Base'!$H$9+G1341*'Allocation - Base'!$H$10+H1341*'Allocation - Base'!$H$11+I1341*'Allocation - Base'!$H$12</f>
        <v>4.2452265803492795</v>
      </c>
      <c r="K1341" s="172">
        <f t="shared" ca="1" si="61"/>
        <v>0</v>
      </c>
      <c r="L1341" s="172">
        <f t="shared" ca="1" si="62"/>
        <v>4.1452265803492798</v>
      </c>
      <c r="M1341" s="172">
        <f t="shared" ca="1" si="63"/>
        <v>4.1452265803492798</v>
      </c>
      <c r="N1341" s="172"/>
    </row>
    <row r="1342" spans="2:14" x14ac:dyDescent="0.25">
      <c r="B1342" s="164">
        <v>1310</v>
      </c>
      <c r="C1342" s="172">
        <f ca="1">'Data (DefiLlama)'!$H$7*100+_xlfn.NORM.S.INV(RAND())*'Data (DefiLlama)'!$K$7*$C$6</f>
        <v>4.4192052887073636</v>
      </c>
      <c r="D1342" s="172">
        <f ca="1">'Data (DefiLlama)'!$H$8*100+_xlfn.NORM.S.INV(RAND())*'Data (DefiLlama)'!$K$8*$C$6</f>
        <v>5.1667338923713819</v>
      </c>
      <c r="E1342" s="172">
        <f ca="1">'Data (DefiLlama)'!$H$9*100+_xlfn.NORM.S.INV(RAND())*'Data (DefiLlama)'!$K$9*$C$6</f>
        <v>4.1049733768653862</v>
      </c>
      <c r="F1342" s="172">
        <f ca="1">'Data (DefiLlama)'!$H$10*100+_xlfn.NORM.S.INV(RAND())*'Data (DefiLlama)'!$K$10*$C$6</f>
        <v>4.4138795784330416</v>
      </c>
      <c r="G1342" s="172">
        <f ca="1">'Data (DefiLlama)'!$H$11*100+_xlfn.NORM.S.INV(RAND())*'Data (DefiLlama)'!$K$11*$C$6</f>
        <v>-0.24364398804643114</v>
      </c>
      <c r="H1342" s="172">
        <f ca="1">'Data (DefiLlama)'!$H$12*100+_xlfn.NORM.S.INV(RAND())*'Data (DefiLlama)'!$K$12*$C$6</f>
        <v>4.440090401226767</v>
      </c>
      <c r="I1342" s="175">
        <f ca="1">'Data (DefiLlama)'!$H$13*100+_xlfn.NORM.S.INV(RAND())*'Data (DefiLlama)'!$K$13*$C$6</f>
        <v>5.9724447529329678</v>
      </c>
      <c r="J1342" s="172">
        <f ca="1">C1342*'Allocation - Base'!$H$6+D1342*'Allocation - Base'!$H$7+E1342*'Allocation - Base'!$H$8+F1342*'Allocation - Base'!$H$9+G1342*'Allocation - Base'!$H$10+H1342*'Allocation - Base'!$H$11+I1342*'Allocation - Base'!$H$12</f>
        <v>4.297519764703094</v>
      </c>
      <c r="K1342" s="172">
        <f t="shared" ca="1" si="61"/>
        <v>0.79395118784104235</v>
      </c>
      <c r="L1342" s="172">
        <f t="shared" ca="1" si="62"/>
        <v>3.4035685768620523</v>
      </c>
      <c r="M1342" s="172">
        <f t="shared" ca="1" si="63"/>
        <v>4.1975197647030944</v>
      </c>
      <c r="N1342" s="172"/>
    </row>
    <row r="1343" spans="2:14" x14ac:dyDescent="0.25">
      <c r="B1343" s="164">
        <v>1311</v>
      </c>
      <c r="C1343" s="172">
        <f ca="1">'Data (DefiLlama)'!$H$7*100+_xlfn.NORM.S.INV(RAND())*'Data (DefiLlama)'!$K$7*$C$6</f>
        <v>4.3479416339445196</v>
      </c>
      <c r="D1343" s="172">
        <f ca="1">'Data (DefiLlama)'!$H$8*100+_xlfn.NORM.S.INV(RAND())*'Data (DefiLlama)'!$K$8*$C$6</f>
        <v>5.5943561580587362</v>
      </c>
      <c r="E1343" s="172">
        <f ca="1">'Data (DefiLlama)'!$H$9*100+_xlfn.NORM.S.INV(RAND())*'Data (DefiLlama)'!$K$9*$C$6</f>
        <v>4.1766733986217712</v>
      </c>
      <c r="F1343" s="172">
        <f ca="1">'Data (DefiLlama)'!$H$10*100+_xlfn.NORM.S.INV(RAND())*'Data (DefiLlama)'!$K$10*$C$6</f>
        <v>2.8728963267480219</v>
      </c>
      <c r="G1343" s="172">
        <f ca="1">'Data (DefiLlama)'!$H$11*100+_xlfn.NORM.S.INV(RAND())*'Data (DefiLlama)'!$K$11*$C$6</f>
        <v>0.1524898790024426</v>
      </c>
      <c r="H1343" s="172">
        <f ca="1">'Data (DefiLlama)'!$H$12*100+_xlfn.NORM.S.INV(RAND())*'Data (DefiLlama)'!$K$12*$C$6</f>
        <v>4.3784624380500947</v>
      </c>
      <c r="I1343" s="175">
        <f ca="1">'Data (DefiLlama)'!$H$13*100+_xlfn.NORM.S.INV(RAND())*'Data (DefiLlama)'!$K$13*$C$6</f>
        <v>5.6096718554349074</v>
      </c>
      <c r="J1343" s="172">
        <f ca="1">C1343*'Allocation - Base'!$H$6+D1343*'Allocation - Base'!$H$7+E1343*'Allocation - Base'!$H$8+F1343*'Allocation - Base'!$H$9+G1343*'Allocation - Base'!$H$10+H1343*'Allocation - Base'!$H$11+I1343*'Allocation - Base'!$H$12</f>
        <v>4.4115337390111193</v>
      </c>
      <c r="K1343" s="172">
        <f t="shared" ca="1" si="61"/>
        <v>0</v>
      </c>
      <c r="L1343" s="172">
        <f t="shared" ca="1" si="62"/>
        <v>4.3115337390111197</v>
      </c>
      <c r="M1343" s="172">
        <f t="shared" ca="1" si="63"/>
        <v>4.3115337390111197</v>
      </c>
      <c r="N1343" s="172"/>
    </row>
    <row r="1344" spans="2:14" x14ac:dyDescent="0.25">
      <c r="B1344" s="164">
        <v>1312</v>
      </c>
      <c r="C1344" s="172">
        <f ca="1">'Data (DefiLlama)'!$H$7*100+_xlfn.NORM.S.INV(RAND())*'Data (DefiLlama)'!$K$7*$C$6</f>
        <v>4.2915682632617598</v>
      </c>
      <c r="D1344" s="172">
        <f ca="1">'Data (DefiLlama)'!$H$8*100+_xlfn.NORM.S.INV(RAND())*'Data (DefiLlama)'!$K$8*$C$6</f>
        <v>4.4592946788420074</v>
      </c>
      <c r="E1344" s="172">
        <f ca="1">'Data (DefiLlama)'!$H$9*100+_xlfn.NORM.S.INV(RAND())*'Data (DefiLlama)'!$K$9*$C$6</f>
        <v>4.1938296634961043</v>
      </c>
      <c r="F1344" s="172">
        <f ca="1">'Data (DefiLlama)'!$H$10*100+_xlfn.NORM.S.INV(RAND())*'Data (DefiLlama)'!$K$10*$C$6</f>
        <v>3.8782249750008142</v>
      </c>
      <c r="G1344" s="172">
        <f ca="1">'Data (DefiLlama)'!$H$11*100+_xlfn.NORM.S.INV(RAND())*'Data (DefiLlama)'!$K$11*$C$6</f>
        <v>-0.22893227524260917</v>
      </c>
      <c r="H1344" s="172">
        <f ca="1">'Data (DefiLlama)'!$H$12*100+_xlfn.NORM.S.INV(RAND())*'Data (DefiLlama)'!$K$12*$C$6</f>
        <v>5.6040428095311121</v>
      </c>
      <c r="I1344" s="175">
        <f ca="1">'Data (DefiLlama)'!$H$13*100+_xlfn.NORM.S.INV(RAND())*'Data (DefiLlama)'!$K$13*$C$6</f>
        <v>6.43039553798579</v>
      </c>
      <c r="J1344" s="172">
        <f ca="1">C1344*'Allocation - Base'!$H$6+D1344*'Allocation - Base'!$H$7+E1344*'Allocation - Base'!$H$8+F1344*'Allocation - Base'!$H$9+G1344*'Allocation - Base'!$H$10+H1344*'Allocation - Base'!$H$11+I1344*'Allocation - Base'!$H$12</f>
        <v>4.2799113722305915</v>
      </c>
      <c r="K1344" s="172">
        <f t="shared" ca="1" si="61"/>
        <v>0</v>
      </c>
      <c r="L1344" s="172">
        <f t="shared" ca="1" si="62"/>
        <v>4.1799113722305918</v>
      </c>
      <c r="M1344" s="172">
        <f t="shared" ca="1" si="63"/>
        <v>4.1799113722305918</v>
      </c>
      <c r="N1344" s="172"/>
    </row>
    <row r="1345" spans="2:14" x14ac:dyDescent="0.25">
      <c r="B1345" s="164">
        <v>1313</v>
      </c>
      <c r="C1345" s="172">
        <f ca="1">'Data (DefiLlama)'!$H$7*100+_xlfn.NORM.S.INV(RAND())*'Data (DefiLlama)'!$K$7*$C$6</f>
        <v>4.2974886670238925</v>
      </c>
      <c r="D1345" s="172">
        <f ca="1">'Data (DefiLlama)'!$H$8*100+_xlfn.NORM.S.INV(RAND())*'Data (DefiLlama)'!$K$8*$C$6</f>
        <v>3.3287890751027849</v>
      </c>
      <c r="E1345" s="172">
        <f ca="1">'Data (DefiLlama)'!$H$9*100+_xlfn.NORM.S.INV(RAND())*'Data (DefiLlama)'!$K$9*$C$6</f>
        <v>4.4743777692520643</v>
      </c>
      <c r="F1345" s="172">
        <f ca="1">'Data (DefiLlama)'!$H$10*100+_xlfn.NORM.S.INV(RAND())*'Data (DefiLlama)'!$K$10*$C$6</f>
        <v>2.953723368173673</v>
      </c>
      <c r="G1345" s="172">
        <f ca="1">'Data (DefiLlama)'!$H$11*100+_xlfn.NORM.S.INV(RAND())*'Data (DefiLlama)'!$K$11*$C$6</f>
        <v>0.12502619912241864</v>
      </c>
      <c r="H1345" s="172">
        <f ca="1">'Data (DefiLlama)'!$H$12*100+_xlfn.NORM.S.INV(RAND())*'Data (DefiLlama)'!$K$12*$C$6</f>
        <v>4.4604685791320966</v>
      </c>
      <c r="I1345" s="175">
        <f ca="1">'Data (DefiLlama)'!$H$13*100+_xlfn.NORM.S.INV(RAND())*'Data (DefiLlama)'!$K$13*$C$6</f>
        <v>5.0701139520989349</v>
      </c>
      <c r="J1345" s="172">
        <f ca="1">C1345*'Allocation - Base'!$H$6+D1345*'Allocation - Base'!$H$7+E1345*'Allocation - Base'!$H$8+F1345*'Allocation - Base'!$H$9+G1345*'Allocation - Base'!$H$10+H1345*'Allocation - Base'!$H$11+I1345*'Allocation - Base'!$H$12</f>
        <v>3.9153599080218155</v>
      </c>
      <c r="K1345" s="172">
        <f t="shared" ca="1" si="61"/>
        <v>0</v>
      </c>
      <c r="L1345" s="172">
        <f t="shared" ca="1" si="62"/>
        <v>3.8153599080218155</v>
      </c>
      <c r="M1345" s="172">
        <f t="shared" ca="1" si="63"/>
        <v>3.8153599080218155</v>
      </c>
      <c r="N1345" s="172"/>
    </row>
    <row r="1346" spans="2:14" x14ac:dyDescent="0.25">
      <c r="B1346" s="164">
        <v>1314</v>
      </c>
      <c r="C1346" s="172">
        <f ca="1">'Data (DefiLlama)'!$H$7*100+_xlfn.NORM.S.INV(RAND())*'Data (DefiLlama)'!$K$7*$C$6</f>
        <v>4.3214996548245317</v>
      </c>
      <c r="D1346" s="172">
        <f ca="1">'Data (DefiLlama)'!$H$8*100+_xlfn.NORM.S.INV(RAND())*'Data (DefiLlama)'!$K$8*$C$6</f>
        <v>5.5575728432435341</v>
      </c>
      <c r="E1346" s="172">
        <f ca="1">'Data (DefiLlama)'!$H$9*100+_xlfn.NORM.S.INV(RAND())*'Data (DefiLlama)'!$K$9*$C$6</f>
        <v>4.4618502643171407</v>
      </c>
      <c r="F1346" s="172">
        <f ca="1">'Data (DefiLlama)'!$H$10*100+_xlfn.NORM.S.INV(RAND())*'Data (DefiLlama)'!$K$10*$C$6</f>
        <v>2.9131802102124325</v>
      </c>
      <c r="G1346" s="172">
        <f ca="1">'Data (DefiLlama)'!$H$11*100+_xlfn.NORM.S.INV(RAND())*'Data (DefiLlama)'!$K$11*$C$6</f>
        <v>-2.0310337718719502E-2</v>
      </c>
      <c r="H1346" s="172">
        <f ca="1">'Data (DefiLlama)'!$H$12*100+_xlfn.NORM.S.INV(RAND())*'Data (DefiLlama)'!$K$12*$C$6</f>
        <v>4.9702282348315858</v>
      </c>
      <c r="I1346" s="175">
        <f ca="1">'Data (DefiLlama)'!$H$13*100+_xlfn.NORM.S.INV(RAND())*'Data (DefiLlama)'!$K$13*$C$6</f>
        <v>4.4704245303877421</v>
      </c>
      <c r="J1346" s="172">
        <f ca="1">C1346*'Allocation - Base'!$H$6+D1346*'Allocation - Base'!$H$7+E1346*'Allocation - Base'!$H$8+F1346*'Allocation - Base'!$H$9+G1346*'Allocation - Base'!$H$10+H1346*'Allocation - Base'!$H$11+I1346*'Allocation - Base'!$H$12</f>
        <v>4.5458243916763301</v>
      </c>
      <c r="K1346" s="172">
        <f t="shared" ca="1" si="61"/>
        <v>0</v>
      </c>
      <c r="L1346" s="172">
        <f t="shared" ca="1" si="62"/>
        <v>4.4458243916763305</v>
      </c>
      <c r="M1346" s="172">
        <f t="shared" ca="1" si="63"/>
        <v>4.4458243916763305</v>
      </c>
      <c r="N1346" s="172"/>
    </row>
    <row r="1347" spans="2:14" x14ac:dyDescent="0.25">
      <c r="B1347" s="164">
        <v>1315</v>
      </c>
      <c r="C1347" s="172">
        <f ca="1">'Data (DefiLlama)'!$H$7*100+_xlfn.NORM.S.INV(RAND())*'Data (DefiLlama)'!$K$7*$C$6</f>
        <v>4.4119136727463788</v>
      </c>
      <c r="D1347" s="172">
        <f ca="1">'Data (DefiLlama)'!$H$8*100+_xlfn.NORM.S.INV(RAND())*'Data (DefiLlama)'!$K$8*$C$6</f>
        <v>6.5339274611761029</v>
      </c>
      <c r="E1347" s="172">
        <f ca="1">'Data (DefiLlama)'!$H$9*100+_xlfn.NORM.S.INV(RAND())*'Data (DefiLlama)'!$K$9*$C$6</f>
        <v>3.6680664856763086</v>
      </c>
      <c r="F1347" s="172">
        <f ca="1">'Data (DefiLlama)'!$H$10*100+_xlfn.NORM.S.INV(RAND())*'Data (DefiLlama)'!$K$10*$C$6</f>
        <v>2.3518234489975862</v>
      </c>
      <c r="G1347" s="172">
        <f ca="1">'Data (DefiLlama)'!$H$11*100+_xlfn.NORM.S.INV(RAND())*'Data (DefiLlama)'!$K$11*$C$6</f>
        <v>0.11560599746762554</v>
      </c>
      <c r="H1347" s="172">
        <f ca="1">'Data (DefiLlama)'!$H$12*100+_xlfn.NORM.S.INV(RAND())*'Data (DefiLlama)'!$K$12*$C$6</f>
        <v>4.8500950746309508</v>
      </c>
      <c r="I1347" s="175">
        <f ca="1">'Data (DefiLlama)'!$H$13*100+_xlfn.NORM.S.INV(RAND())*'Data (DefiLlama)'!$K$13*$C$6</f>
        <v>4.9426941905217294</v>
      </c>
      <c r="J1347" s="172">
        <f ca="1">C1347*'Allocation - Base'!$H$6+D1347*'Allocation - Base'!$H$7+E1347*'Allocation - Base'!$H$8+F1347*'Allocation - Base'!$H$9+G1347*'Allocation - Base'!$H$10+H1347*'Allocation - Base'!$H$11+I1347*'Allocation - Base'!$H$12</f>
        <v>4.6073671496050403</v>
      </c>
      <c r="K1347" s="172">
        <f t="shared" ca="1" si="61"/>
        <v>3.9547864671682609</v>
      </c>
      <c r="L1347" s="172">
        <f t="shared" ca="1" si="62"/>
        <v>0.55258068243677982</v>
      </c>
      <c r="M1347" s="172">
        <f t="shared" ca="1" si="63"/>
        <v>4.5073671496050407</v>
      </c>
      <c r="N1347" s="172"/>
    </row>
    <row r="1348" spans="2:14" x14ac:dyDescent="0.25">
      <c r="B1348" s="164">
        <v>1316</v>
      </c>
      <c r="C1348" s="172">
        <f ca="1">'Data (DefiLlama)'!$H$7*100+_xlfn.NORM.S.INV(RAND())*'Data (DefiLlama)'!$K$7*$C$6</f>
        <v>4.3716222115350369</v>
      </c>
      <c r="D1348" s="172">
        <f ca="1">'Data (DefiLlama)'!$H$8*100+_xlfn.NORM.S.INV(RAND())*'Data (DefiLlama)'!$K$8*$C$6</f>
        <v>4.7822484867832618</v>
      </c>
      <c r="E1348" s="172">
        <f ca="1">'Data (DefiLlama)'!$H$9*100+_xlfn.NORM.S.INV(RAND())*'Data (DefiLlama)'!$K$9*$C$6</f>
        <v>4.3158899439009364</v>
      </c>
      <c r="F1348" s="172">
        <f ca="1">'Data (DefiLlama)'!$H$10*100+_xlfn.NORM.S.INV(RAND())*'Data (DefiLlama)'!$K$10*$C$6</f>
        <v>3.8833008459208322</v>
      </c>
      <c r="G1348" s="172">
        <f ca="1">'Data (DefiLlama)'!$H$11*100+_xlfn.NORM.S.INV(RAND())*'Data (DefiLlama)'!$K$11*$C$6</f>
        <v>-0.15880624856995082</v>
      </c>
      <c r="H1348" s="172">
        <f ca="1">'Data (DefiLlama)'!$H$12*100+_xlfn.NORM.S.INV(RAND())*'Data (DefiLlama)'!$K$12*$C$6</f>
        <v>4.458248242591563</v>
      </c>
      <c r="I1348" s="175">
        <f ca="1">'Data (DefiLlama)'!$H$13*100+_xlfn.NORM.S.INV(RAND())*'Data (DefiLlama)'!$K$13*$C$6</f>
        <v>5.7709900841738113</v>
      </c>
      <c r="J1348" s="172">
        <f ca="1">C1348*'Allocation - Base'!$H$6+D1348*'Allocation - Base'!$H$7+E1348*'Allocation - Base'!$H$8+F1348*'Allocation - Base'!$H$9+G1348*'Allocation - Base'!$H$10+H1348*'Allocation - Base'!$H$11+I1348*'Allocation - Base'!$H$12</f>
        <v>4.246818195091798</v>
      </c>
      <c r="K1348" s="172">
        <f t="shared" ca="1" si="61"/>
        <v>8.1606834148703786</v>
      </c>
      <c r="L1348" s="172">
        <f t="shared" ca="1" si="62"/>
        <v>-4.0138652197785802</v>
      </c>
      <c r="M1348" s="172">
        <f t="shared" ca="1" si="63"/>
        <v>4.1468181950917984</v>
      </c>
      <c r="N1348" s="172"/>
    </row>
    <row r="1349" spans="2:14" x14ac:dyDescent="0.25">
      <c r="B1349" s="164">
        <v>1317</v>
      </c>
      <c r="C1349" s="172">
        <f ca="1">'Data (DefiLlama)'!$H$7*100+_xlfn.NORM.S.INV(RAND())*'Data (DefiLlama)'!$K$7*$C$6</f>
        <v>4.3151139523361328</v>
      </c>
      <c r="D1349" s="172">
        <f ca="1">'Data (DefiLlama)'!$H$8*100+_xlfn.NORM.S.INV(RAND())*'Data (DefiLlama)'!$K$8*$C$6</f>
        <v>6.1157005092143777</v>
      </c>
      <c r="E1349" s="172">
        <f ca="1">'Data (DefiLlama)'!$H$9*100+_xlfn.NORM.S.INV(RAND())*'Data (DefiLlama)'!$K$9*$C$6</f>
        <v>4.3509277542472473</v>
      </c>
      <c r="F1349" s="172">
        <f ca="1">'Data (DefiLlama)'!$H$10*100+_xlfn.NORM.S.INV(RAND())*'Data (DefiLlama)'!$K$10*$C$6</f>
        <v>3.5941708937462788</v>
      </c>
      <c r="G1349" s="172">
        <f ca="1">'Data (DefiLlama)'!$H$11*100+_xlfn.NORM.S.INV(RAND())*'Data (DefiLlama)'!$K$11*$C$6</f>
        <v>0.14225973431618416</v>
      </c>
      <c r="H1349" s="172">
        <f ca="1">'Data (DefiLlama)'!$H$12*100+_xlfn.NORM.S.INV(RAND())*'Data (DefiLlama)'!$K$12*$C$6</f>
        <v>3.6322207163280598</v>
      </c>
      <c r="I1349" s="175">
        <f ca="1">'Data (DefiLlama)'!$H$13*100+_xlfn.NORM.S.INV(RAND())*'Data (DefiLlama)'!$K$13*$C$6</f>
        <v>7.6757220165329141</v>
      </c>
      <c r="J1349" s="172">
        <f ca="1">C1349*'Allocation - Base'!$H$6+D1349*'Allocation - Base'!$H$7+E1349*'Allocation - Base'!$H$8+F1349*'Allocation - Base'!$H$9+G1349*'Allocation - Base'!$H$10+H1349*'Allocation - Base'!$H$11+I1349*'Allocation - Base'!$H$12</f>
        <v>4.4631373457312646</v>
      </c>
      <c r="K1349" s="172">
        <f t="shared" ca="1" si="61"/>
        <v>0.26488473674929042</v>
      </c>
      <c r="L1349" s="172">
        <f t="shared" ca="1" si="62"/>
        <v>4.0982526089819746</v>
      </c>
      <c r="M1349" s="172">
        <f t="shared" ca="1" si="63"/>
        <v>4.363137345731265</v>
      </c>
      <c r="N1349" s="172"/>
    </row>
    <row r="1350" spans="2:14" x14ac:dyDescent="0.25">
      <c r="B1350" s="164">
        <v>1318</v>
      </c>
      <c r="C1350" s="172">
        <f ca="1">'Data (DefiLlama)'!$H$7*100+_xlfn.NORM.S.INV(RAND())*'Data (DefiLlama)'!$K$7*$C$6</f>
        <v>4.2448653095712832</v>
      </c>
      <c r="D1350" s="172">
        <f ca="1">'Data (DefiLlama)'!$H$8*100+_xlfn.NORM.S.INV(RAND())*'Data (DefiLlama)'!$K$8*$C$6</f>
        <v>6.0069985965408179</v>
      </c>
      <c r="E1350" s="172">
        <f ca="1">'Data (DefiLlama)'!$H$9*100+_xlfn.NORM.S.INV(RAND())*'Data (DefiLlama)'!$K$9*$C$6</f>
        <v>4.2001642768015799</v>
      </c>
      <c r="F1350" s="172">
        <f ca="1">'Data (DefiLlama)'!$H$10*100+_xlfn.NORM.S.INV(RAND())*'Data (DefiLlama)'!$K$10*$C$6</f>
        <v>3.5261788974161652</v>
      </c>
      <c r="G1350" s="172">
        <f ca="1">'Data (DefiLlama)'!$H$11*100+_xlfn.NORM.S.INV(RAND())*'Data (DefiLlama)'!$K$11*$C$6</f>
        <v>6.4670384913124738E-3</v>
      </c>
      <c r="H1350" s="172">
        <f ca="1">'Data (DefiLlama)'!$H$12*100+_xlfn.NORM.S.INV(RAND())*'Data (DefiLlama)'!$K$12*$C$6</f>
        <v>5.1110549303636841</v>
      </c>
      <c r="I1350" s="175">
        <f ca="1">'Data (DefiLlama)'!$H$13*100+_xlfn.NORM.S.INV(RAND())*'Data (DefiLlama)'!$K$13*$C$6</f>
        <v>3.9935452745070066</v>
      </c>
      <c r="J1350" s="172">
        <f ca="1">C1350*'Allocation - Base'!$H$6+D1350*'Allocation - Base'!$H$7+E1350*'Allocation - Base'!$H$8+F1350*'Allocation - Base'!$H$9+G1350*'Allocation - Base'!$H$10+H1350*'Allocation - Base'!$H$11+I1350*'Allocation - Base'!$H$12</f>
        <v>4.5922319026861027</v>
      </c>
      <c r="K1350" s="172">
        <f t="shared" ca="1" si="61"/>
        <v>0.65326693197090169</v>
      </c>
      <c r="L1350" s="172">
        <f t="shared" ca="1" si="62"/>
        <v>3.8389649707152014</v>
      </c>
      <c r="M1350" s="172">
        <f t="shared" ca="1" si="63"/>
        <v>4.4922319026861031</v>
      </c>
      <c r="N1350" s="172"/>
    </row>
    <row r="1351" spans="2:14" x14ac:dyDescent="0.25">
      <c r="B1351" s="164">
        <v>1319</v>
      </c>
      <c r="C1351" s="172">
        <f ca="1">'Data (DefiLlama)'!$H$7*100+_xlfn.NORM.S.INV(RAND())*'Data (DefiLlama)'!$K$7*$C$6</f>
        <v>4.2505221449997501</v>
      </c>
      <c r="D1351" s="172">
        <f ca="1">'Data (DefiLlama)'!$H$8*100+_xlfn.NORM.S.INV(RAND())*'Data (DefiLlama)'!$K$8*$C$6</f>
        <v>5.5744208486941815</v>
      </c>
      <c r="E1351" s="172">
        <f ca="1">'Data (DefiLlama)'!$H$9*100+_xlfn.NORM.S.INV(RAND())*'Data (DefiLlama)'!$K$9*$C$6</f>
        <v>4.8370433934435626</v>
      </c>
      <c r="F1351" s="172">
        <f ca="1">'Data (DefiLlama)'!$H$10*100+_xlfn.NORM.S.INV(RAND())*'Data (DefiLlama)'!$K$10*$C$6</f>
        <v>3.2174401793160965</v>
      </c>
      <c r="G1351" s="172">
        <f ca="1">'Data (DefiLlama)'!$H$11*100+_xlfn.NORM.S.INV(RAND())*'Data (DefiLlama)'!$K$11*$C$6</f>
        <v>0.23839634386686234</v>
      </c>
      <c r="H1351" s="172">
        <f ca="1">'Data (DefiLlama)'!$H$12*100+_xlfn.NORM.S.INV(RAND())*'Data (DefiLlama)'!$K$12*$C$6</f>
        <v>5.7818244578917692</v>
      </c>
      <c r="I1351" s="175">
        <f ca="1">'Data (DefiLlama)'!$H$13*100+_xlfn.NORM.S.INV(RAND())*'Data (DefiLlama)'!$K$13*$C$6</f>
        <v>6.2699377046486449</v>
      </c>
      <c r="J1351" s="172">
        <f ca="1">C1351*'Allocation - Base'!$H$6+D1351*'Allocation - Base'!$H$7+E1351*'Allocation - Base'!$H$8+F1351*'Allocation - Base'!$H$9+G1351*'Allocation - Base'!$H$10+H1351*'Allocation - Base'!$H$11+I1351*'Allocation - Base'!$H$12</f>
        <v>4.7572161899114693</v>
      </c>
      <c r="K1351" s="172">
        <f t="shared" ca="1" si="61"/>
        <v>0.5106528150840931</v>
      </c>
      <c r="L1351" s="172">
        <f t="shared" ca="1" si="62"/>
        <v>4.1465633748273767</v>
      </c>
      <c r="M1351" s="172">
        <f t="shared" ca="1" si="63"/>
        <v>4.6572161899114697</v>
      </c>
      <c r="N1351" s="172"/>
    </row>
    <row r="1352" spans="2:14" x14ac:dyDescent="0.25">
      <c r="B1352" s="164">
        <v>1320</v>
      </c>
      <c r="C1352" s="172">
        <f ca="1">'Data (DefiLlama)'!$H$7*100+_xlfn.NORM.S.INV(RAND())*'Data (DefiLlama)'!$K$7*$C$6</f>
        <v>4.3260180650951234</v>
      </c>
      <c r="D1352" s="172">
        <f ca="1">'Data (DefiLlama)'!$H$8*100+_xlfn.NORM.S.INV(RAND())*'Data (DefiLlama)'!$K$8*$C$6</f>
        <v>4.3605805091416832</v>
      </c>
      <c r="E1352" s="172">
        <f ca="1">'Data (DefiLlama)'!$H$9*100+_xlfn.NORM.S.INV(RAND())*'Data (DefiLlama)'!$K$9*$C$6</f>
        <v>4.4282338320277859</v>
      </c>
      <c r="F1352" s="172">
        <f ca="1">'Data (DefiLlama)'!$H$10*100+_xlfn.NORM.S.INV(RAND())*'Data (DefiLlama)'!$K$10*$C$6</f>
        <v>4.2317825128061122</v>
      </c>
      <c r="G1352" s="172">
        <f ca="1">'Data (DefiLlama)'!$H$11*100+_xlfn.NORM.S.INV(RAND())*'Data (DefiLlama)'!$K$11*$C$6</f>
        <v>-3.9069754165202551E-2</v>
      </c>
      <c r="H1352" s="172">
        <f ca="1">'Data (DefiLlama)'!$H$12*100+_xlfn.NORM.S.INV(RAND())*'Data (DefiLlama)'!$K$12*$C$6</f>
        <v>4.9701482376909603</v>
      </c>
      <c r="I1352" s="175">
        <f ca="1">'Data (DefiLlama)'!$H$13*100+_xlfn.NORM.S.INV(RAND())*'Data (DefiLlama)'!$K$13*$C$6</f>
        <v>6.0126642776862109</v>
      </c>
      <c r="J1352" s="172">
        <f ca="1">C1352*'Allocation - Base'!$H$6+D1352*'Allocation - Base'!$H$7+E1352*'Allocation - Base'!$H$8+F1352*'Allocation - Base'!$H$9+G1352*'Allocation - Base'!$H$10+H1352*'Allocation - Base'!$H$11+I1352*'Allocation - Base'!$H$12</f>
        <v>4.2385777527662878</v>
      </c>
      <c r="K1352" s="172">
        <f t="shared" ca="1" si="61"/>
        <v>0</v>
      </c>
      <c r="L1352" s="172">
        <f t="shared" ca="1" si="62"/>
        <v>4.1385777527662881</v>
      </c>
      <c r="M1352" s="172">
        <f t="shared" ca="1" si="63"/>
        <v>4.1385777527662881</v>
      </c>
      <c r="N1352" s="172"/>
    </row>
    <row r="1353" spans="2:14" x14ac:dyDescent="0.25">
      <c r="B1353" s="164">
        <v>1321</v>
      </c>
      <c r="C1353" s="172">
        <f ca="1">'Data (DefiLlama)'!$H$7*100+_xlfn.NORM.S.INV(RAND())*'Data (DefiLlama)'!$K$7*$C$6</f>
        <v>4.2295091957665232</v>
      </c>
      <c r="D1353" s="172">
        <f ca="1">'Data (DefiLlama)'!$H$8*100+_xlfn.NORM.S.INV(RAND())*'Data (DefiLlama)'!$K$8*$C$6</f>
        <v>4.7665083617607982</v>
      </c>
      <c r="E1353" s="172">
        <f ca="1">'Data (DefiLlama)'!$H$9*100+_xlfn.NORM.S.INV(RAND())*'Data (DefiLlama)'!$K$9*$C$6</f>
        <v>4.4334589607928185</v>
      </c>
      <c r="F1353" s="172">
        <f ca="1">'Data (DefiLlama)'!$H$10*100+_xlfn.NORM.S.INV(RAND())*'Data (DefiLlama)'!$K$10*$C$6</f>
        <v>3.9069650780716598</v>
      </c>
      <c r="G1353" s="172">
        <f ca="1">'Data (DefiLlama)'!$H$11*100+_xlfn.NORM.S.INV(RAND())*'Data (DefiLlama)'!$K$11*$C$6</f>
        <v>-0.33358309879521836</v>
      </c>
      <c r="H1353" s="172">
        <f ca="1">'Data (DefiLlama)'!$H$12*100+_xlfn.NORM.S.INV(RAND())*'Data (DefiLlama)'!$K$12*$C$6</f>
        <v>5.6164254845522601</v>
      </c>
      <c r="I1353" s="175">
        <f ca="1">'Data (DefiLlama)'!$H$13*100+_xlfn.NORM.S.INV(RAND())*'Data (DefiLlama)'!$K$13*$C$6</f>
        <v>4.5767961590055695</v>
      </c>
      <c r="J1353" s="172">
        <f ca="1">C1353*'Allocation - Base'!$H$6+D1353*'Allocation - Base'!$H$7+E1353*'Allocation - Base'!$H$8+F1353*'Allocation - Base'!$H$9+G1353*'Allocation - Base'!$H$10+H1353*'Allocation - Base'!$H$11+I1353*'Allocation - Base'!$H$12</f>
        <v>4.3946292571114398</v>
      </c>
      <c r="K1353" s="172">
        <f t="shared" ca="1" si="61"/>
        <v>0</v>
      </c>
      <c r="L1353" s="172">
        <f t="shared" ca="1" si="62"/>
        <v>4.2946292571114402</v>
      </c>
      <c r="M1353" s="172">
        <f t="shared" ca="1" si="63"/>
        <v>4.2946292571114402</v>
      </c>
      <c r="N1353" s="172"/>
    </row>
    <row r="1354" spans="2:14" x14ac:dyDescent="0.25">
      <c r="B1354" s="164">
        <v>1322</v>
      </c>
      <c r="C1354" s="172">
        <f ca="1">'Data (DefiLlama)'!$H$7*100+_xlfn.NORM.S.INV(RAND())*'Data (DefiLlama)'!$K$7*$C$6</f>
        <v>4.2077165662294727</v>
      </c>
      <c r="D1354" s="172">
        <f ca="1">'Data (DefiLlama)'!$H$8*100+_xlfn.NORM.S.INV(RAND())*'Data (DefiLlama)'!$K$8*$C$6</f>
        <v>4.3514797583711902</v>
      </c>
      <c r="E1354" s="172">
        <f ca="1">'Data (DefiLlama)'!$H$9*100+_xlfn.NORM.S.INV(RAND())*'Data (DefiLlama)'!$K$9*$C$6</f>
        <v>4.5454043784049158</v>
      </c>
      <c r="F1354" s="172">
        <f ca="1">'Data (DefiLlama)'!$H$10*100+_xlfn.NORM.S.INV(RAND())*'Data (DefiLlama)'!$K$10*$C$6</f>
        <v>3.6320690581207216</v>
      </c>
      <c r="G1354" s="172">
        <f ca="1">'Data (DefiLlama)'!$H$11*100+_xlfn.NORM.S.INV(RAND())*'Data (DefiLlama)'!$K$11*$C$6</f>
        <v>-0.35735173381858165</v>
      </c>
      <c r="H1354" s="172">
        <f ca="1">'Data (DefiLlama)'!$H$12*100+_xlfn.NORM.S.INV(RAND())*'Data (DefiLlama)'!$K$12*$C$6</f>
        <v>4.786055526386634</v>
      </c>
      <c r="I1354" s="175">
        <f ca="1">'Data (DefiLlama)'!$H$13*100+_xlfn.NORM.S.INV(RAND())*'Data (DefiLlama)'!$K$13*$C$6</f>
        <v>5.7845516758830966</v>
      </c>
      <c r="J1354" s="172">
        <f ca="1">C1354*'Allocation - Base'!$H$6+D1354*'Allocation - Base'!$H$7+E1354*'Allocation - Base'!$H$8+F1354*'Allocation - Base'!$H$9+G1354*'Allocation - Base'!$H$10+H1354*'Allocation - Base'!$H$11+I1354*'Allocation - Base'!$H$12</f>
        <v>4.1865767463299344</v>
      </c>
      <c r="K1354" s="172">
        <f t="shared" ca="1" si="61"/>
        <v>4.3163481016748513</v>
      </c>
      <c r="L1354" s="172">
        <f t="shared" ca="1" si="62"/>
        <v>-0.22977135534491655</v>
      </c>
      <c r="M1354" s="172">
        <f t="shared" ca="1" si="63"/>
        <v>4.0865767463299347</v>
      </c>
      <c r="N1354" s="172"/>
    </row>
    <row r="1355" spans="2:14" x14ac:dyDescent="0.25">
      <c r="B1355" s="164">
        <v>1323</v>
      </c>
      <c r="C1355" s="172">
        <f ca="1">'Data (DefiLlama)'!$H$7*100+_xlfn.NORM.S.INV(RAND())*'Data (DefiLlama)'!$K$7*$C$6</f>
        <v>4.3007872741429232</v>
      </c>
      <c r="D1355" s="172">
        <f ca="1">'Data (DefiLlama)'!$H$8*100+_xlfn.NORM.S.INV(RAND())*'Data (DefiLlama)'!$K$8*$C$6</f>
        <v>4.2657051057740638</v>
      </c>
      <c r="E1355" s="172">
        <f ca="1">'Data (DefiLlama)'!$H$9*100+_xlfn.NORM.S.INV(RAND())*'Data (DefiLlama)'!$K$9*$C$6</f>
        <v>3.2798908544159193</v>
      </c>
      <c r="F1355" s="172">
        <f ca="1">'Data (DefiLlama)'!$H$10*100+_xlfn.NORM.S.INV(RAND())*'Data (DefiLlama)'!$K$10*$C$6</f>
        <v>3.2546759904736633</v>
      </c>
      <c r="G1355" s="172">
        <f ca="1">'Data (DefiLlama)'!$H$11*100+_xlfn.NORM.S.INV(RAND())*'Data (DefiLlama)'!$K$11*$C$6</f>
        <v>-7.701900651210862E-2</v>
      </c>
      <c r="H1355" s="172">
        <f ca="1">'Data (DefiLlama)'!$H$12*100+_xlfn.NORM.S.INV(RAND())*'Data (DefiLlama)'!$K$12*$C$6</f>
        <v>5.2182978934982129</v>
      </c>
      <c r="I1355" s="175">
        <f ca="1">'Data (DefiLlama)'!$H$13*100+_xlfn.NORM.S.INV(RAND())*'Data (DefiLlama)'!$K$13*$C$6</f>
        <v>5.2937777717935077</v>
      </c>
      <c r="J1355" s="172">
        <f ca="1">C1355*'Allocation - Base'!$H$6+D1355*'Allocation - Base'!$H$7+E1355*'Allocation - Base'!$H$8+F1355*'Allocation - Base'!$H$9+G1355*'Allocation - Base'!$H$10+H1355*'Allocation - Base'!$H$11+I1355*'Allocation - Base'!$H$12</f>
        <v>3.9555289059894996</v>
      </c>
      <c r="K1355" s="172">
        <f t="shared" ca="1" si="61"/>
        <v>0</v>
      </c>
      <c r="L1355" s="172">
        <f t="shared" ca="1" si="62"/>
        <v>3.8555289059894995</v>
      </c>
      <c r="M1355" s="172">
        <f t="shared" ca="1" si="63"/>
        <v>3.8555289059894995</v>
      </c>
      <c r="N1355" s="172"/>
    </row>
    <row r="1356" spans="2:14" x14ac:dyDescent="0.25">
      <c r="B1356" s="164">
        <v>1324</v>
      </c>
      <c r="C1356" s="172">
        <f ca="1">'Data (DefiLlama)'!$H$7*100+_xlfn.NORM.S.INV(RAND())*'Data (DefiLlama)'!$K$7*$C$6</f>
        <v>4.487043208020463</v>
      </c>
      <c r="D1356" s="172">
        <f ca="1">'Data (DefiLlama)'!$H$8*100+_xlfn.NORM.S.INV(RAND())*'Data (DefiLlama)'!$K$8*$C$6</f>
        <v>5.5772149810758584</v>
      </c>
      <c r="E1356" s="172">
        <f ca="1">'Data (DefiLlama)'!$H$9*100+_xlfn.NORM.S.INV(RAND())*'Data (DefiLlama)'!$K$9*$C$6</f>
        <v>4.000855892318997</v>
      </c>
      <c r="F1356" s="172">
        <f ca="1">'Data (DefiLlama)'!$H$10*100+_xlfn.NORM.S.INV(RAND())*'Data (DefiLlama)'!$K$10*$C$6</f>
        <v>3.2728075732090454</v>
      </c>
      <c r="G1356" s="172">
        <f ca="1">'Data (DefiLlama)'!$H$11*100+_xlfn.NORM.S.INV(RAND())*'Data (DefiLlama)'!$K$11*$C$6</f>
        <v>1.5068931970793483E-2</v>
      </c>
      <c r="H1356" s="172">
        <f ca="1">'Data (DefiLlama)'!$H$12*100+_xlfn.NORM.S.INV(RAND())*'Data (DefiLlama)'!$K$12*$C$6</f>
        <v>4.4814045307770547</v>
      </c>
      <c r="I1356" s="175">
        <f ca="1">'Data (DefiLlama)'!$H$13*100+_xlfn.NORM.S.INV(RAND())*'Data (DefiLlama)'!$K$13*$C$6</f>
        <v>7.346925878283761</v>
      </c>
      <c r="J1356" s="172">
        <f ca="1">C1356*'Allocation - Base'!$H$6+D1356*'Allocation - Base'!$H$7+E1356*'Allocation - Base'!$H$8+F1356*'Allocation - Base'!$H$9+G1356*'Allocation - Base'!$H$10+H1356*'Allocation - Base'!$H$11+I1356*'Allocation - Base'!$H$12</f>
        <v>4.4135948069699502</v>
      </c>
      <c r="K1356" s="172">
        <f t="shared" ca="1" si="61"/>
        <v>0</v>
      </c>
      <c r="L1356" s="172">
        <f t="shared" ca="1" si="62"/>
        <v>4.3135948069699506</v>
      </c>
      <c r="M1356" s="172">
        <f t="shared" ca="1" si="63"/>
        <v>4.3135948069699506</v>
      </c>
      <c r="N1356" s="172"/>
    </row>
    <row r="1357" spans="2:14" x14ac:dyDescent="0.25">
      <c r="B1357" s="164">
        <v>1325</v>
      </c>
      <c r="C1357" s="172">
        <f ca="1">'Data (DefiLlama)'!$H$7*100+_xlfn.NORM.S.INV(RAND())*'Data (DefiLlama)'!$K$7*$C$6</f>
        <v>4.2966277306402061</v>
      </c>
      <c r="D1357" s="172">
        <f ca="1">'Data (DefiLlama)'!$H$8*100+_xlfn.NORM.S.INV(RAND())*'Data (DefiLlama)'!$K$8*$C$6</f>
        <v>5.0781509028297185</v>
      </c>
      <c r="E1357" s="172">
        <f ca="1">'Data (DefiLlama)'!$H$9*100+_xlfn.NORM.S.INV(RAND())*'Data (DefiLlama)'!$K$9*$C$6</f>
        <v>4.1011605028711795</v>
      </c>
      <c r="F1357" s="172">
        <f ca="1">'Data (DefiLlama)'!$H$10*100+_xlfn.NORM.S.INV(RAND())*'Data (DefiLlama)'!$K$10*$C$6</f>
        <v>3.4691059316592212</v>
      </c>
      <c r="G1357" s="172">
        <f ca="1">'Data (DefiLlama)'!$H$11*100+_xlfn.NORM.S.INV(RAND())*'Data (DefiLlama)'!$K$11*$C$6</f>
        <v>0.28179643969767149</v>
      </c>
      <c r="H1357" s="172">
        <f ca="1">'Data (DefiLlama)'!$H$12*100+_xlfn.NORM.S.INV(RAND())*'Data (DefiLlama)'!$K$12*$C$6</f>
        <v>4.1216505535579131</v>
      </c>
      <c r="I1357" s="175">
        <f ca="1">'Data (DefiLlama)'!$H$13*100+_xlfn.NORM.S.INV(RAND())*'Data (DefiLlama)'!$K$13*$C$6</f>
        <v>4.537536652143797</v>
      </c>
      <c r="J1357" s="172">
        <f ca="1">C1357*'Allocation - Base'!$H$6+D1357*'Allocation - Base'!$H$7+E1357*'Allocation - Base'!$H$8+F1357*'Allocation - Base'!$H$9+G1357*'Allocation - Base'!$H$10+H1357*'Allocation - Base'!$H$11+I1357*'Allocation - Base'!$H$12</f>
        <v>4.2161535756358566</v>
      </c>
      <c r="K1357" s="172">
        <f t="shared" ca="1" si="61"/>
        <v>0</v>
      </c>
      <c r="L1357" s="172">
        <f t="shared" ca="1" si="62"/>
        <v>4.1161535756358569</v>
      </c>
      <c r="M1357" s="172">
        <f t="shared" ca="1" si="63"/>
        <v>4.1161535756358569</v>
      </c>
      <c r="N1357" s="172"/>
    </row>
    <row r="1358" spans="2:14" x14ac:dyDescent="0.25">
      <c r="B1358" s="164">
        <v>1326</v>
      </c>
      <c r="C1358" s="172">
        <f ca="1">'Data (DefiLlama)'!$H$7*100+_xlfn.NORM.S.INV(RAND())*'Data (DefiLlama)'!$K$7*$C$6</f>
        <v>4.2968419847925796</v>
      </c>
      <c r="D1358" s="172">
        <f ca="1">'Data (DefiLlama)'!$H$8*100+_xlfn.NORM.S.INV(RAND())*'Data (DefiLlama)'!$K$8*$C$6</f>
        <v>6.7768515856328193</v>
      </c>
      <c r="E1358" s="172">
        <f ca="1">'Data (DefiLlama)'!$H$9*100+_xlfn.NORM.S.INV(RAND())*'Data (DefiLlama)'!$K$9*$C$6</f>
        <v>4.4929542271278065</v>
      </c>
      <c r="F1358" s="172">
        <f ca="1">'Data (DefiLlama)'!$H$10*100+_xlfn.NORM.S.INV(RAND())*'Data (DefiLlama)'!$K$10*$C$6</f>
        <v>3.7833202403565047</v>
      </c>
      <c r="G1358" s="172">
        <f ca="1">'Data (DefiLlama)'!$H$11*100+_xlfn.NORM.S.INV(RAND())*'Data (DefiLlama)'!$K$11*$C$6</f>
        <v>0.75692084308093455</v>
      </c>
      <c r="H1358" s="172">
        <f ca="1">'Data (DefiLlama)'!$H$12*100+_xlfn.NORM.S.INV(RAND())*'Data (DefiLlama)'!$K$12*$C$6</f>
        <v>4.4944643655274739</v>
      </c>
      <c r="I1358" s="175">
        <f ca="1">'Data (DefiLlama)'!$H$13*100+_xlfn.NORM.S.INV(RAND())*'Data (DefiLlama)'!$K$13*$C$6</f>
        <v>5.6395113754912645</v>
      </c>
      <c r="J1358" s="172">
        <f ca="1">C1358*'Allocation - Base'!$H$6+D1358*'Allocation - Base'!$H$7+E1358*'Allocation - Base'!$H$8+F1358*'Allocation - Base'!$H$9+G1358*'Allocation - Base'!$H$10+H1358*'Allocation - Base'!$H$11+I1358*'Allocation - Base'!$H$12</f>
        <v>4.8185197456110975</v>
      </c>
      <c r="K1358" s="172">
        <f t="shared" ca="1" si="61"/>
        <v>0</v>
      </c>
      <c r="L1358" s="172">
        <f t="shared" ca="1" si="62"/>
        <v>4.7185197456110979</v>
      </c>
      <c r="M1358" s="172">
        <f t="shared" ca="1" si="63"/>
        <v>4.7185197456110979</v>
      </c>
      <c r="N1358" s="172"/>
    </row>
    <row r="1359" spans="2:14" x14ac:dyDescent="0.25">
      <c r="B1359" s="164">
        <v>1327</v>
      </c>
      <c r="C1359" s="172">
        <f ca="1">'Data (DefiLlama)'!$H$7*100+_xlfn.NORM.S.INV(RAND())*'Data (DefiLlama)'!$K$7*$C$6</f>
        <v>4.0927725457617239</v>
      </c>
      <c r="D1359" s="172">
        <f ca="1">'Data (DefiLlama)'!$H$8*100+_xlfn.NORM.S.INV(RAND())*'Data (DefiLlama)'!$K$8*$C$6</f>
        <v>5.9062303317487874</v>
      </c>
      <c r="E1359" s="172">
        <f ca="1">'Data (DefiLlama)'!$H$9*100+_xlfn.NORM.S.INV(RAND())*'Data (DefiLlama)'!$K$9*$C$6</f>
        <v>3.7731211288646813</v>
      </c>
      <c r="F1359" s="172">
        <f ca="1">'Data (DefiLlama)'!$H$10*100+_xlfn.NORM.S.INV(RAND())*'Data (DefiLlama)'!$K$10*$C$6</f>
        <v>3.8237664493849115</v>
      </c>
      <c r="G1359" s="172">
        <f ca="1">'Data (DefiLlama)'!$H$11*100+_xlfn.NORM.S.INV(RAND())*'Data (DefiLlama)'!$K$11*$C$6</f>
        <v>-0.36250820169873632</v>
      </c>
      <c r="H1359" s="172">
        <f ca="1">'Data (DefiLlama)'!$H$12*100+_xlfn.NORM.S.INV(RAND())*'Data (DefiLlama)'!$K$12*$C$6</f>
        <v>4.6063550673253433</v>
      </c>
      <c r="I1359" s="175">
        <f ca="1">'Data (DefiLlama)'!$H$13*100+_xlfn.NORM.S.INV(RAND())*'Data (DefiLlama)'!$K$13*$C$6</f>
        <v>4.8294149027709858</v>
      </c>
      <c r="J1359" s="172">
        <f ca="1">C1359*'Allocation - Base'!$H$6+D1359*'Allocation - Base'!$H$7+E1359*'Allocation - Base'!$H$8+F1359*'Allocation - Base'!$H$9+G1359*'Allocation - Base'!$H$10+H1359*'Allocation - Base'!$H$11+I1359*'Allocation - Base'!$H$12</f>
        <v>4.3204974788957484</v>
      </c>
      <c r="K1359" s="172">
        <f t="shared" ca="1" si="61"/>
        <v>8.3880022368505038</v>
      </c>
      <c r="L1359" s="172">
        <f t="shared" ca="1" si="62"/>
        <v>-4.1675047579547551</v>
      </c>
      <c r="M1359" s="172">
        <f t="shared" ca="1" si="63"/>
        <v>4.2204974788957488</v>
      </c>
      <c r="N1359" s="172"/>
    </row>
    <row r="1360" spans="2:14" x14ac:dyDescent="0.25">
      <c r="B1360" s="164">
        <v>1328</v>
      </c>
      <c r="C1360" s="172">
        <f ca="1">'Data (DefiLlama)'!$H$7*100+_xlfn.NORM.S.INV(RAND())*'Data (DefiLlama)'!$K$7*$C$6</f>
        <v>3.9859374643436816</v>
      </c>
      <c r="D1360" s="172">
        <f ca="1">'Data (DefiLlama)'!$H$8*100+_xlfn.NORM.S.INV(RAND())*'Data (DefiLlama)'!$K$8*$C$6</f>
        <v>4.2928231493702533</v>
      </c>
      <c r="E1360" s="172">
        <f ca="1">'Data (DefiLlama)'!$H$9*100+_xlfn.NORM.S.INV(RAND())*'Data (DefiLlama)'!$K$9*$C$6</f>
        <v>5.5909833882809563</v>
      </c>
      <c r="F1360" s="172">
        <f ca="1">'Data (DefiLlama)'!$H$10*100+_xlfn.NORM.S.INV(RAND())*'Data (DefiLlama)'!$K$10*$C$6</f>
        <v>4.4930876358926541</v>
      </c>
      <c r="G1360" s="172">
        <f ca="1">'Data (DefiLlama)'!$H$11*100+_xlfn.NORM.S.INV(RAND())*'Data (DefiLlama)'!$K$11*$C$6</f>
        <v>0.11394709238364635</v>
      </c>
      <c r="H1360" s="172">
        <f ca="1">'Data (DefiLlama)'!$H$12*100+_xlfn.NORM.S.INV(RAND())*'Data (DefiLlama)'!$K$12*$C$6</f>
        <v>4.5798822793372667</v>
      </c>
      <c r="I1360" s="175">
        <f ca="1">'Data (DefiLlama)'!$H$13*100+_xlfn.NORM.S.INV(RAND())*'Data (DefiLlama)'!$K$13*$C$6</f>
        <v>7.1370474881595776</v>
      </c>
      <c r="J1360" s="172">
        <f ca="1">C1360*'Allocation - Base'!$H$6+D1360*'Allocation - Base'!$H$7+E1360*'Allocation - Base'!$H$8+F1360*'Allocation - Base'!$H$9+G1360*'Allocation - Base'!$H$10+H1360*'Allocation - Base'!$H$11+I1360*'Allocation - Base'!$H$12</f>
        <v>4.3594125702356799</v>
      </c>
      <c r="K1360" s="172">
        <f t="shared" ca="1" si="61"/>
        <v>0</v>
      </c>
      <c r="L1360" s="172">
        <f t="shared" ca="1" si="62"/>
        <v>4.2594125702356802</v>
      </c>
      <c r="M1360" s="172">
        <f t="shared" ca="1" si="63"/>
        <v>4.2594125702356802</v>
      </c>
      <c r="N1360" s="172"/>
    </row>
    <row r="1361" spans="2:14" x14ac:dyDescent="0.25">
      <c r="B1361" s="164">
        <v>1329</v>
      </c>
      <c r="C1361" s="172">
        <f ca="1">'Data (DefiLlama)'!$H$7*100+_xlfn.NORM.S.INV(RAND())*'Data (DefiLlama)'!$K$7*$C$6</f>
        <v>4.3385220946044445</v>
      </c>
      <c r="D1361" s="172">
        <f ca="1">'Data (DefiLlama)'!$H$8*100+_xlfn.NORM.S.INV(RAND())*'Data (DefiLlama)'!$K$8*$C$6</f>
        <v>5.9072898911597607</v>
      </c>
      <c r="E1361" s="172">
        <f ca="1">'Data (DefiLlama)'!$H$9*100+_xlfn.NORM.S.INV(RAND())*'Data (DefiLlama)'!$K$9*$C$6</f>
        <v>3.7539018804610289</v>
      </c>
      <c r="F1361" s="172">
        <f ca="1">'Data (DefiLlama)'!$H$10*100+_xlfn.NORM.S.INV(RAND())*'Data (DefiLlama)'!$K$10*$C$6</f>
        <v>2.9399910873022832</v>
      </c>
      <c r="G1361" s="172">
        <f ca="1">'Data (DefiLlama)'!$H$11*100+_xlfn.NORM.S.INV(RAND())*'Data (DefiLlama)'!$K$11*$C$6</f>
        <v>-0.22108624780027483</v>
      </c>
      <c r="H1361" s="172">
        <f ca="1">'Data (DefiLlama)'!$H$12*100+_xlfn.NORM.S.INV(RAND())*'Data (DefiLlama)'!$K$12*$C$6</f>
        <v>3.704590549225717</v>
      </c>
      <c r="I1361" s="175">
        <f ca="1">'Data (DefiLlama)'!$H$13*100+_xlfn.NORM.S.INV(RAND())*'Data (DefiLlama)'!$K$13*$C$6</f>
        <v>6.4942464412488654</v>
      </c>
      <c r="J1361" s="172">
        <f ca="1">C1361*'Allocation - Base'!$H$6+D1361*'Allocation - Base'!$H$7+E1361*'Allocation - Base'!$H$8+F1361*'Allocation - Base'!$H$9+G1361*'Allocation - Base'!$H$10+H1361*'Allocation - Base'!$H$11+I1361*'Allocation - Base'!$H$12</f>
        <v>4.2614888412803751</v>
      </c>
      <c r="K1361" s="172">
        <f t="shared" ca="1" si="61"/>
        <v>0</v>
      </c>
      <c r="L1361" s="172">
        <f t="shared" ca="1" si="62"/>
        <v>4.1614888412803754</v>
      </c>
      <c r="M1361" s="172">
        <f t="shared" ca="1" si="63"/>
        <v>4.1614888412803754</v>
      </c>
      <c r="N1361" s="172"/>
    </row>
    <row r="1362" spans="2:14" x14ac:dyDescent="0.25">
      <c r="B1362" s="164">
        <v>1330</v>
      </c>
      <c r="C1362" s="172">
        <f ca="1">'Data (DefiLlama)'!$H$7*100+_xlfn.NORM.S.INV(RAND())*'Data (DefiLlama)'!$K$7*$C$6</f>
        <v>4.2738330516803886</v>
      </c>
      <c r="D1362" s="172">
        <f ca="1">'Data (DefiLlama)'!$H$8*100+_xlfn.NORM.S.INV(RAND())*'Data (DefiLlama)'!$K$8*$C$6</f>
        <v>5.1259418640408114</v>
      </c>
      <c r="E1362" s="172">
        <f ca="1">'Data (DefiLlama)'!$H$9*100+_xlfn.NORM.S.INV(RAND())*'Data (DefiLlama)'!$K$9*$C$6</f>
        <v>3.7750282364656922</v>
      </c>
      <c r="F1362" s="172">
        <f ca="1">'Data (DefiLlama)'!$H$10*100+_xlfn.NORM.S.INV(RAND())*'Data (DefiLlama)'!$K$10*$C$6</f>
        <v>2.9703492060135503</v>
      </c>
      <c r="G1362" s="172">
        <f ca="1">'Data (DefiLlama)'!$H$11*100+_xlfn.NORM.S.INV(RAND())*'Data (DefiLlama)'!$K$11*$C$6</f>
        <v>0.22687558900444771</v>
      </c>
      <c r="H1362" s="172">
        <f ca="1">'Data (DefiLlama)'!$H$12*100+_xlfn.NORM.S.INV(RAND())*'Data (DefiLlama)'!$K$12*$C$6</f>
        <v>4.3837630416118083</v>
      </c>
      <c r="I1362" s="175">
        <f ca="1">'Data (DefiLlama)'!$H$13*100+_xlfn.NORM.S.INV(RAND())*'Data (DefiLlama)'!$K$13*$C$6</f>
        <v>6.1223478083031289</v>
      </c>
      <c r="J1362" s="172">
        <f ca="1">C1362*'Allocation - Base'!$H$6+D1362*'Allocation - Base'!$H$7+E1362*'Allocation - Base'!$H$8+F1362*'Allocation - Base'!$H$9+G1362*'Allocation - Base'!$H$10+H1362*'Allocation - Base'!$H$11+I1362*'Allocation - Base'!$H$12</f>
        <v>4.1763006763227359</v>
      </c>
      <c r="K1362" s="172">
        <f t="shared" ca="1" si="61"/>
        <v>0</v>
      </c>
      <c r="L1362" s="172">
        <f t="shared" ca="1" si="62"/>
        <v>4.0763006763227363</v>
      </c>
      <c r="M1362" s="172">
        <f t="shared" ca="1" si="63"/>
        <v>4.0763006763227363</v>
      </c>
      <c r="N1362" s="172"/>
    </row>
    <row r="1363" spans="2:14" x14ac:dyDescent="0.25">
      <c r="B1363" s="164">
        <v>1331</v>
      </c>
      <c r="C1363" s="172">
        <f ca="1">'Data (DefiLlama)'!$H$7*100+_xlfn.NORM.S.INV(RAND())*'Data (DefiLlama)'!$K$7*$C$6</f>
        <v>4.3632668188472996</v>
      </c>
      <c r="D1363" s="172">
        <f ca="1">'Data (DefiLlama)'!$H$8*100+_xlfn.NORM.S.INV(RAND())*'Data (DefiLlama)'!$K$8*$C$6</f>
        <v>4.2988203468625219</v>
      </c>
      <c r="E1363" s="172">
        <f ca="1">'Data (DefiLlama)'!$H$9*100+_xlfn.NORM.S.INV(RAND())*'Data (DefiLlama)'!$K$9*$C$6</f>
        <v>4.0665903490796991</v>
      </c>
      <c r="F1363" s="172">
        <f ca="1">'Data (DefiLlama)'!$H$10*100+_xlfn.NORM.S.INV(RAND())*'Data (DefiLlama)'!$K$10*$C$6</f>
        <v>2.3082039567071027</v>
      </c>
      <c r="G1363" s="172">
        <f ca="1">'Data (DefiLlama)'!$H$11*100+_xlfn.NORM.S.INV(RAND())*'Data (DefiLlama)'!$K$11*$C$6</f>
        <v>0.18904359561249248</v>
      </c>
      <c r="H1363" s="172">
        <f ca="1">'Data (DefiLlama)'!$H$12*100+_xlfn.NORM.S.INV(RAND())*'Data (DefiLlama)'!$K$12*$C$6</f>
        <v>4.6742274432897881</v>
      </c>
      <c r="I1363" s="175">
        <f ca="1">'Data (DefiLlama)'!$H$13*100+_xlfn.NORM.S.INV(RAND())*'Data (DefiLlama)'!$K$13*$C$6</f>
        <v>6.3859145414643015</v>
      </c>
      <c r="J1363" s="172">
        <f ca="1">C1363*'Allocation - Base'!$H$6+D1363*'Allocation - Base'!$H$7+E1363*'Allocation - Base'!$H$8+F1363*'Allocation - Base'!$H$9+G1363*'Allocation - Base'!$H$10+H1363*'Allocation - Base'!$H$11+I1363*'Allocation - Base'!$H$12</f>
        <v>4.1109190159138373</v>
      </c>
      <c r="K1363" s="172">
        <f t="shared" ca="1" si="61"/>
        <v>0</v>
      </c>
      <c r="L1363" s="172">
        <f t="shared" ca="1" si="62"/>
        <v>4.0109190159138377</v>
      </c>
      <c r="M1363" s="172">
        <f t="shared" ca="1" si="63"/>
        <v>4.0109190159138377</v>
      </c>
      <c r="N1363" s="172"/>
    </row>
    <row r="1364" spans="2:14" x14ac:dyDescent="0.25">
      <c r="B1364" s="164">
        <v>1332</v>
      </c>
      <c r="C1364" s="172">
        <f ca="1">'Data (DefiLlama)'!$H$7*100+_xlfn.NORM.S.INV(RAND())*'Data (DefiLlama)'!$K$7*$C$6</f>
        <v>4.0937517127922334</v>
      </c>
      <c r="D1364" s="172">
        <f ca="1">'Data (DefiLlama)'!$H$8*100+_xlfn.NORM.S.INV(RAND())*'Data (DefiLlama)'!$K$8*$C$6</f>
        <v>4.6962093231441591</v>
      </c>
      <c r="E1364" s="172">
        <f ca="1">'Data (DefiLlama)'!$H$9*100+_xlfn.NORM.S.INV(RAND())*'Data (DefiLlama)'!$K$9*$C$6</f>
        <v>3.9269973033029015</v>
      </c>
      <c r="F1364" s="172">
        <f ca="1">'Data (DefiLlama)'!$H$10*100+_xlfn.NORM.S.INV(RAND())*'Data (DefiLlama)'!$K$10*$C$6</f>
        <v>3.7280191693337525</v>
      </c>
      <c r="G1364" s="172">
        <f ca="1">'Data (DefiLlama)'!$H$11*100+_xlfn.NORM.S.INV(RAND())*'Data (DefiLlama)'!$K$11*$C$6</f>
        <v>-0.14730434843034274</v>
      </c>
      <c r="H1364" s="172">
        <f ca="1">'Data (DefiLlama)'!$H$12*100+_xlfn.NORM.S.INV(RAND())*'Data (DefiLlama)'!$K$12*$C$6</f>
        <v>4.0192433119388165</v>
      </c>
      <c r="I1364" s="175">
        <f ca="1">'Data (DefiLlama)'!$H$13*100+_xlfn.NORM.S.INV(RAND())*'Data (DefiLlama)'!$K$13*$C$6</f>
        <v>6.7078178376364086</v>
      </c>
      <c r="J1364" s="172">
        <f ca="1">C1364*'Allocation - Base'!$H$6+D1364*'Allocation - Base'!$H$7+E1364*'Allocation - Base'!$H$8+F1364*'Allocation - Base'!$H$9+G1364*'Allocation - Base'!$H$10+H1364*'Allocation - Base'!$H$11+I1364*'Allocation - Base'!$H$12</f>
        <v>3.9794484498187401</v>
      </c>
      <c r="K1364" s="172">
        <f t="shared" ca="1" si="61"/>
        <v>0</v>
      </c>
      <c r="L1364" s="172">
        <f t="shared" ca="1" si="62"/>
        <v>3.87944844981874</v>
      </c>
      <c r="M1364" s="172">
        <f t="shared" ca="1" si="63"/>
        <v>3.87944844981874</v>
      </c>
      <c r="N1364" s="172"/>
    </row>
    <row r="1365" spans="2:14" x14ac:dyDescent="0.25">
      <c r="B1365" s="164">
        <v>1333</v>
      </c>
      <c r="C1365" s="172">
        <f ca="1">'Data (DefiLlama)'!$H$7*100+_xlfn.NORM.S.INV(RAND())*'Data (DefiLlama)'!$K$7*$C$6</f>
        <v>4.0809389440972028</v>
      </c>
      <c r="D1365" s="172">
        <f ca="1">'Data (DefiLlama)'!$H$8*100+_xlfn.NORM.S.INV(RAND())*'Data (DefiLlama)'!$K$8*$C$6</f>
        <v>5.8423551628427353</v>
      </c>
      <c r="E1365" s="172">
        <f ca="1">'Data (DefiLlama)'!$H$9*100+_xlfn.NORM.S.INV(RAND())*'Data (DefiLlama)'!$K$9*$C$6</f>
        <v>4.9158235460336916</v>
      </c>
      <c r="F1365" s="172">
        <f ca="1">'Data (DefiLlama)'!$H$10*100+_xlfn.NORM.S.INV(RAND())*'Data (DefiLlama)'!$K$10*$C$6</f>
        <v>3.0431276693207376</v>
      </c>
      <c r="G1365" s="172">
        <f ca="1">'Data (DefiLlama)'!$H$11*100+_xlfn.NORM.S.INV(RAND())*'Data (DefiLlama)'!$K$11*$C$6</f>
        <v>0.23500238598535186</v>
      </c>
      <c r="H1365" s="172">
        <f ca="1">'Data (DefiLlama)'!$H$12*100+_xlfn.NORM.S.INV(RAND())*'Data (DefiLlama)'!$K$12*$C$6</f>
        <v>4.7844416996104782</v>
      </c>
      <c r="I1365" s="175">
        <f ca="1">'Data (DefiLlama)'!$H$13*100+_xlfn.NORM.S.INV(RAND())*'Data (DefiLlama)'!$K$13*$C$6</f>
        <v>5.9207405611842567</v>
      </c>
      <c r="J1365" s="172">
        <f ca="1">C1365*'Allocation - Base'!$H$6+D1365*'Allocation - Base'!$H$7+E1365*'Allocation - Base'!$H$8+F1365*'Allocation - Base'!$H$9+G1365*'Allocation - Base'!$H$10+H1365*'Allocation - Base'!$H$11+I1365*'Allocation - Base'!$H$12</f>
        <v>4.6432427346891068</v>
      </c>
      <c r="K1365" s="172">
        <f t="shared" ca="1" si="61"/>
        <v>0</v>
      </c>
      <c r="L1365" s="172">
        <f t="shared" ca="1" si="62"/>
        <v>4.5432427346891071</v>
      </c>
      <c r="M1365" s="172">
        <f t="shared" ca="1" si="63"/>
        <v>4.5432427346891071</v>
      </c>
      <c r="N1365" s="172"/>
    </row>
    <row r="1366" spans="2:14" x14ac:dyDescent="0.25">
      <c r="B1366" s="164">
        <v>1334</v>
      </c>
      <c r="C1366" s="172">
        <f ca="1">'Data (DefiLlama)'!$H$7*100+_xlfn.NORM.S.INV(RAND())*'Data (DefiLlama)'!$K$7*$C$6</f>
        <v>4.4546558986678448</v>
      </c>
      <c r="D1366" s="172">
        <f ca="1">'Data (DefiLlama)'!$H$8*100+_xlfn.NORM.S.INV(RAND())*'Data (DefiLlama)'!$K$8*$C$6</f>
        <v>4.7389398634131679</v>
      </c>
      <c r="E1366" s="172">
        <f ca="1">'Data (DefiLlama)'!$H$9*100+_xlfn.NORM.S.INV(RAND())*'Data (DefiLlama)'!$K$9*$C$6</f>
        <v>3.9949432027942406</v>
      </c>
      <c r="F1366" s="172">
        <f ca="1">'Data (DefiLlama)'!$H$10*100+_xlfn.NORM.S.INV(RAND())*'Data (DefiLlama)'!$K$10*$C$6</f>
        <v>3.4667591547475824</v>
      </c>
      <c r="G1366" s="172">
        <f ca="1">'Data (DefiLlama)'!$H$11*100+_xlfn.NORM.S.INV(RAND())*'Data (DefiLlama)'!$K$11*$C$6</f>
        <v>0.11880578050724597</v>
      </c>
      <c r="H1366" s="172">
        <f ca="1">'Data (DefiLlama)'!$H$12*100+_xlfn.NORM.S.INV(RAND())*'Data (DefiLlama)'!$K$12*$C$6</f>
        <v>4.8057563710791706</v>
      </c>
      <c r="I1366" s="175">
        <f ca="1">'Data (DefiLlama)'!$H$13*100+_xlfn.NORM.S.INV(RAND())*'Data (DefiLlama)'!$K$13*$C$6</f>
        <v>4.8135177317523166</v>
      </c>
      <c r="J1366" s="172">
        <f ca="1">C1366*'Allocation - Base'!$H$6+D1366*'Allocation - Base'!$H$7+E1366*'Allocation - Base'!$H$8+F1366*'Allocation - Base'!$H$9+G1366*'Allocation - Base'!$H$10+H1366*'Allocation - Base'!$H$11+I1366*'Allocation - Base'!$H$12</f>
        <v>4.2466712808394433</v>
      </c>
      <c r="K1366" s="172">
        <f t="shared" ca="1" si="61"/>
        <v>0</v>
      </c>
      <c r="L1366" s="172">
        <f t="shared" ca="1" si="62"/>
        <v>4.1466712808394437</v>
      </c>
      <c r="M1366" s="172">
        <f t="shared" ca="1" si="63"/>
        <v>4.1466712808394437</v>
      </c>
      <c r="N1366" s="172"/>
    </row>
    <row r="1367" spans="2:14" x14ac:dyDescent="0.25">
      <c r="B1367" s="164">
        <v>1335</v>
      </c>
      <c r="C1367" s="172">
        <f ca="1">'Data (DefiLlama)'!$H$7*100+_xlfn.NORM.S.INV(RAND())*'Data (DefiLlama)'!$K$7*$C$6</f>
        <v>4.1344202171068352</v>
      </c>
      <c r="D1367" s="172">
        <f ca="1">'Data (DefiLlama)'!$H$8*100+_xlfn.NORM.S.INV(RAND())*'Data (DefiLlama)'!$K$8*$C$6</f>
        <v>5.4400895828940037</v>
      </c>
      <c r="E1367" s="172">
        <f ca="1">'Data (DefiLlama)'!$H$9*100+_xlfn.NORM.S.INV(RAND())*'Data (DefiLlama)'!$K$9*$C$6</f>
        <v>4.6761197874636311</v>
      </c>
      <c r="F1367" s="172">
        <f ca="1">'Data (DefiLlama)'!$H$10*100+_xlfn.NORM.S.INV(RAND())*'Data (DefiLlama)'!$K$10*$C$6</f>
        <v>2.1599044293108811</v>
      </c>
      <c r="G1367" s="172">
        <f ca="1">'Data (DefiLlama)'!$H$11*100+_xlfn.NORM.S.INV(RAND())*'Data (DefiLlama)'!$K$11*$C$6</f>
        <v>-0.1024762506501532</v>
      </c>
      <c r="H1367" s="172">
        <f ca="1">'Data (DefiLlama)'!$H$12*100+_xlfn.NORM.S.INV(RAND())*'Data (DefiLlama)'!$K$12*$C$6</f>
        <v>4.6407995740219476</v>
      </c>
      <c r="I1367" s="175">
        <f ca="1">'Data (DefiLlama)'!$H$13*100+_xlfn.NORM.S.INV(RAND())*'Data (DefiLlama)'!$K$13*$C$6</f>
        <v>8.1564875592535344</v>
      </c>
      <c r="J1367" s="172">
        <f ca="1">C1367*'Allocation - Base'!$H$6+D1367*'Allocation - Base'!$H$7+E1367*'Allocation - Base'!$H$8+F1367*'Allocation - Base'!$H$9+G1367*'Allocation - Base'!$H$10+H1367*'Allocation - Base'!$H$11+I1367*'Allocation - Base'!$H$12</f>
        <v>4.4603745312922438</v>
      </c>
      <c r="K1367" s="172">
        <f t="shared" ca="1" si="61"/>
        <v>0</v>
      </c>
      <c r="L1367" s="172">
        <f t="shared" ca="1" si="62"/>
        <v>4.3603745312922442</v>
      </c>
      <c r="M1367" s="172">
        <f t="shared" ca="1" si="63"/>
        <v>4.3603745312922442</v>
      </c>
      <c r="N1367" s="172"/>
    </row>
    <row r="1368" spans="2:14" x14ac:dyDescent="0.25">
      <c r="B1368" s="164">
        <v>1336</v>
      </c>
      <c r="C1368" s="172">
        <f ca="1">'Data (DefiLlama)'!$H$7*100+_xlfn.NORM.S.INV(RAND())*'Data (DefiLlama)'!$K$7*$C$6</f>
        <v>4.2491014019733484</v>
      </c>
      <c r="D1368" s="172">
        <f ca="1">'Data (DefiLlama)'!$H$8*100+_xlfn.NORM.S.INV(RAND())*'Data (DefiLlama)'!$K$8*$C$6</f>
        <v>5.2298634544833638</v>
      </c>
      <c r="E1368" s="172">
        <f ca="1">'Data (DefiLlama)'!$H$9*100+_xlfn.NORM.S.INV(RAND())*'Data (DefiLlama)'!$K$9*$C$6</f>
        <v>3.3586570999645478</v>
      </c>
      <c r="F1368" s="172">
        <f ca="1">'Data (DefiLlama)'!$H$10*100+_xlfn.NORM.S.INV(RAND())*'Data (DefiLlama)'!$K$10*$C$6</f>
        <v>3.0427171927184102</v>
      </c>
      <c r="G1368" s="172">
        <f ca="1">'Data (DefiLlama)'!$H$11*100+_xlfn.NORM.S.INV(RAND())*'Data (DefiLlama)'!$K$11*$C$6</f>
        <v>0.43666849780899003</v>
      </c>
      <c r="H1368" s="172">
        <f ca="1">'Data (DefiLlama)'!$H$12*100+_xlfn.NORM.S.INV(RAND())*'Data (DefiLlama)'!$K$12*$C$6</f>
        <v>3.9758205555604196</v>
      </c>
      <c r="I1368" s="175">
        <f ca="1">'Data (DefiLlama)'!$H$13*100+_xlfn.NORM.S.INV(RAND())*'Data (DefiLlama)'!$K$13*$C$6</f>
        <v>3.260582686687258</v>
      </c>
      <c r="J1368" s="172">
        <f ca="1">C1368*'Allocation - Base'!$H$6+D1368*'Allocation - Base'!$H$7+E1368*'Allocation - Base'!$H$8+F1368*'Allocation - Base'!$H$9+G1368*'Allocation - Base'!$H$10+H1368*'Allocation - Base'!$H$11+I1368*'Allocation - Base'!$H$12</f>
        <v>4.0400670674284944</v>
      </c>
      <c r="K1368" s="172">
        <f t="shared" ca="1" si="61"/>
        <v>0</v>
      </c>
      <c r="L1368" s="172">
        <f t="shared" ca="1" si="62"/>
        <v>3.9400670674284943</v>
      </c>
      <c r="M1368" s="172">
        <f t="shared" ca="1" si="63"/>
        <v>3.9400670674284943</v>
      </c>
      <c r="N1368" s="172"/>
    </row>
    <row r="1369" spans="2:14" x14ac:dyDescent="0.25">
      <c r="B1369" s="164">
        <v>1337</v>
      </c>
      <c r="C1369" s="172">
        <f ca="1">'Data (DefiLlama)'!$H$7*100+_xlfn.NORM.S.INV(RAND())*'Data (DefiLlama)'!$K$7*$C$6</f>
        <v>4.1174837597680067</v>
      </c>
      <c r="D1369" s="172">
        <f ca="1">'Data (DefiLlama)'!$H$8*100+_xlfn.NORM.S.INV(RAND())*'Data (DefiLlama)'!$K$8*$C$6</f>
        <v>5.3318318822447068</v>
      </c>
      <c r="E1369" s="172">
        <f ca="1">'Data (DefiLlama)'!$H$9*100+_xlfn.NORM.S.INV(RAND())*'Data (DefiLlama)'!$K$9*$C$6</f>
        <v>3.8271439298695067</v>
      </c>
      <c r="F1369" s="172">
        <f ca="1">'Data (DefiLlama)'!$H$10*100+_xlfn.NORM.S.INV(RAND())*'Data (DefiLlama)'!$K$10*$C$6</f>
        <v>3.0371463907152165</v>
      </c>
      <c r="G1369" s="172">
        <f ca="1">'Data (DefiLlama)'!$H$11*100+_xlfn.NORM.S.INV(RAND())*'Data (DefiLlama)'!$K$11*$C$6</f>
        <v>0.34747895221847702</v>
      </c>
      <c r="H1369" s="172">
        <f ca="1">'Data (DefiLlama)'!$H$12*100+_xlfn.NORM.S.INV(RAND())*'Data (DefiLlama)'!$K$12*$C$6</f>
        <v>6.3146487056112797</v>
      </c>
      <c r="I1369" s="175">
        <f ca="1">'Data (DefiLlama)'!$H$13*100+_xlfn.NORM.S.INV(RAND())*'Data (DefiLlama)'!$K$13*$C$6</f>
        <v>5.3315711654804785</v>
      </c>
      <c r="J1369" s="172">
        <f ca="1">C1369*'Allocation - Base'!$H$6+D1369*'Allocation - Base'!$H$7+E1369*'Allocation - Base'!$H$8+F1369*'Allocation - Base'!$H$9+G1369*'Allocation - Base'!$H$10+H1369*'Allocation - Base'!$H$11+I1369*'Allocation - Base'!$H$12</f>
        <v>4.4895603344115713</v>
      </c>
      <c r="K1369" s="172">
        <f t="shared" ca="1" si="61"/>
        <v>0</v>
      </c>
      <c r="L1369" s="172">
        <f t="shared" ca="1" si="62"/>
        <v>4.3895603344115717</v>
      </c>
      <c r="M1369" s="172">
        <f t="shared" ca="1" si="63"/>
        <v>4.3895603344115717</v>
      </c>
      <c r="N1369" s="172"/>
    </row>
    <row r="1370" spans="2:14" x14ac:dyDescent="0.25">
      <c r="B1370" s="164">
        <v>1338</v>
      </c>
      <c r="C1370" s="172">
        <f ca="1">'Data (DefiLlama)'!$H$7*100+_xlfn.NORM.S.INV(RAND())*'Data (DefiLlama)'!$K$7*$C$6</f>
        <v>4.2274360493905379</v>
      </c>
      <c r="D1370" s="172">
        <f ca="1">'Data (DefiLlama)'!$H$8*100+_xlfn.NORM.S.INV(RAND())*'Data (DefiLlama)'!$K$8*$C$6</f>
        <v>4.7579655306602318</v>
      </c>
      <c r="E1370" s="172">
        <f ca="1">'Data (DefiLlama)'!$H$9*100+_xlfn.NORM.S.INV(RAND())*'Data (DefiLlama)'!$K$9*$C$6</f>
        <v>4.6283044368680626</v>
      </c>
      <c r="F1370" s="172">
        <f ca="1">'Data (DefiLlama)'!$H$10*100+_xlfn.NORM.S.INV(RAND())*'Data (DefiLlama)'!$K$10*$C$6</f>
        <v>3.8875773921574881</v>
      </c>
      <c r="G1370" s="172">
        <f ca="1">'Data (DefiLlama)'!$H$11*100+_xlfn.NORM.S.INV(RAND())*'Data (DefiLlama)'!$K$11*$C$6</f>
        <v>6.0901856812358185E-2</v>
      </c>
      <c r="H1370" s="172">
        <f ca="1">'Data (DefiLlama)'!$H$12*100+_xlfn.NORM.S.INV(RAND())*'Data (DefiLlama)'!$K$12*$C$6</f>
        <v>5.7821341593703508</v>
      </c>
      <c r="I1370" s="175">
        <f ca="1">'Data (DefiLlama)'!$H$13*100+_xlfn.NORM.S.INV(RAND())*'Data (DefiLlama)'!$K$13*$C$6</f>
        <v>7.1493562097325869</v>
      </c>
      <c r="J1370" s="172">
        <f ca="1">C1370*'Allocation - Base'!$H$6+D1370*'Allocation - Base'!$H$7+E1370*'Allocation - Base'!$H$8+F1370*'Allocation - Base'!$H$9+G1370*'Allocation - Base'!$H$10+H1370*'Allocation - Base'!$H$11+I1370*'Allocation - Base'!$H$12</f>
        <v>4.4851635234454061</v>
      </c>
      <c r="K1370" s="172">
        <f t="shared" ca="1" si="61"/>
        <v>0</v>
      </c>
      <c r="L1370" s="172">
        <f t="shared" ca="1" si="62"/>
        <v>4.3851635234454065</v>
      </c>
      <c r="M1370" s="172">
        <f t="shared" ca="1" si="63"/>
        <v>4.3851635234454065</v>
      </c>
      <c r="N1370" s="172"/>
    </row>
    <row r="1371" spans="2:14" x14ac:dyDescent="0.25">
      <c r="B1371" s="164">
        <v>1339</v>
      </c>
      <c r="C1371" s="172">
        <f ca="1">'Data (DefiLlama)'!$H$7*100+_xlfn.NORM.S.INV(RAND())*'Data (DefiLlama)'!$K$7*$C$6</f>
        <v>4.2793934564118805</v>
      </c>
      <c r="D1371" s="172">
        <f ca="1">'Data (DefiLlama)'!$H$8*100+_xlfn.NORM.S.INV(RAND())*'Data (DefiLlama)'!$K$8*$C$6</f>
        <v>4.4632617684181071</v>
      </c>
      <c r="E1371" s="172">
        <f ca="1">'Data (DefiLlama)'!$H$9*100+_xlfn.NORM.S.INV(RAND())*'Data (DefiLlama)'!$K$9*$C$6</f>
        <v>4.2565498642285036</v>
      </c>
      <c r="F1371" s="172">
        <f ca="1">'Data (DefiLlama)'!$H$10*100+_xlfn.NORM.S.INV(RAND())*'Data (DefiLlama)'!$K$10*$C$6</f>
        <v>3.2955969872296018</v>
      </c>
      <c r="G1371" s="172">
        <f ca="1">'Data (DefiLlama)'!$H$11*100+_xlfn.NORM.S.INV(RAND())*'Data (DefiLlama)'!$K$11*$C$6</f>
        <v>-0.34118988647928056</v>
      </c>
      <c r="H1371" s="172">
        <f ca="1">'Data (DefiLlama)'!$H$12*100+_xlfn.NORM.S.INV(RAND())*'Data (DefiLlama)'!$K$12*$C$6</f>
        <v>3.9708234544529324</v>
      </c>
      <c r="I1371" s="175">
        <f ca="1">'Data (DefiLlama)'!$H$13*100+_xlfn.NORM.S.INV(RAND())*'Data (DefiLlama)'!$K$13*$C$6</f>
        <v>6.0937388018889598</v>
      </c>
      <c r="J1371" s="172">
        <f ca="1">C1371*'Allocation - Base'!$H$6+D1371*'Allocation - Base'!$H$7+E1371*'Allocation - Base'!$H$8+F1371*'Allocation - Base'!$H$9+G1371*'Allocation - Base'!$H$10+H1371*'Allocation - Base'!$H$11+I1371*'Allocation - Base'!$H$12</f>
        <v>4.0423349689291923</v>
      </c>
      <c r="K1371" s="172">
        <f t="shared" ca="1" si="61"/>
        <v>4.2631800636188339</v>
      </c>
      <c r="L1371" s="172">
        <f t="shared" ca="1" si="62"/>
        <v>-0.32084509468964173</v>
      </c>
      <c r="M1371" s="172">
        <f t="shared" ca="1" si="63"/>
        <v>3.9423349689291922</v>
      </c>
      <c r="N1371" s="172"/>
    </row>
    <row r="1372" spans="2:14" x14ac:dyDescent="0.25">
      <c r="B1372" s="164">
        <v>1340</v>
      </c>
      <c r="C1372" s="172">
        <f ca="1">'Data (DefiLlama)'!$H$7*100+_xlfn.NORM.S.INV(RAND())*'Data (DefiLlama)'!$K$7*$C$6</f>
        <v>4.0103155146471972</v>
      </c>
      <c r="D1372" s="172">
        <f ca="1">'Data (DefiLlama)'!$H$8*100+_xlfn.NORM.S.INV(RAND())*'Data (DefiLlama)'!$K$8*$C$6</f>
        <v>5.7544640232402591</v>
      </c>
      <c r="E1372" s="172">
        <f ca="1">'Data (DefiLlama)'!$H$9*100+_xlfn.NORM.S.INV(RAND())*'Data (DefiLlama)'!$K$9*$C$6</f>
        <v>4.321732733910185</v>
      </c>
      <c r="F1372" s="172">
        <f ca="1">'Data (DefiLlama)'!$H$10*100+_xlfn.NORM.S.INV(RAND())*'Data (DefiLlama)'!$K$10*$C$6</f>
        <v>3.2243503333660146</v>
      </c>
      <c r="G1372" s="172">
        <f ca="1">'Data (DefiLlama)'!$H$11*100+_xlfn.NORM.S.INV(RAND())*'Data (DefiLlama)'!$K$11*$C$6</f>
        <v>-0.18562515883869088</v>
      </c>
      <c r="H1372" s="172">
        <f ca="1">'Data (DefiLlama)'!$H$12*100+_xlfn.NORM.S.INV(RAND())*'Data (DefiLlama)'!$K$12*$C$6</f>
        <v>4.6017157193615956</v>
      </c>
      <c r="I1372" s="175">
        <f ca="1">'Data (DefiLlama)'!$H$13*100+_xlfn.NORM.S.INV(RAND())*'Data (DefiLlama)'!$K$13*$C$6</f>
        <v>4.3590306229169951</v>
      </c>
      <c r="J1372" s="172">
        <f ca="1">C1372*'Allocation - Base'!$H$6+D1372*'Allocation - Base'!$H$7+E1372*'Allocation - Base'!$H$8+F1372*'Allocation - Base'!$H$9+G1372*'Allocation - Base'!$H$10+H1372*'Allocation - Base'!$H$11+I1372*'Allocation - Base'!$H$12</f>
        <v>4.4031199436440751</v>
      </c>
      <c r="K1372" s="172">
        <f t="shared" ca="1" si="61"/>
        <v>0</v>
      </c>
      <c r="L1372" s="172">
        <f t="shared" ca="1" si="62"/>
        <v>4.3031199436440755</v>
      </c>
      <c r="M1372" s="172">
        <f t="shared" ca="1" si="63"/>
        <v>4.3031199436440755</v>
      </c>
      <c r="N1372" s="172"/>
    </row>
    <row r="1373" spans="2:14" x14ac:dyDescent="0.25">
      <c r="B1373" s="164">
        <v>1341</v>
      </c>
      <c r="C1373" s="172">
        <f ca="1">'Data (DefiLlama)'!$H$7*100+_xlfn.NORM.S.INV(RAND())*'Data (DefiLlama)'!$K$7*$C$6</f>
        <v>4.0147206898229779</v>
      </c>
      <c r="D1373" s="172">
        <f ca="1">'Data (DefiLlama)'!$H$8*100+_xlfn.NORM.S.INV(RAND())*'Data (DefiLlama)'!$K$8*$C$6</f>
        <v>5.7958739815770954</v>
      </c>
      <c r="E1373" s="172">
        <f ca="1">'Data (DefiLlama)'!$H$9*100+_xlfn.NORM.S.INV(RAND())*'Data (DefiLlama)'!$K$9*$C$6</f>
        <v>5.0731238542158028</v>
      </c>
      <c r="F1373" s="172">
        <f ca="1">'Data (DefiLlama)'!$H$10*100+_xlfn.NORM.S.INV(RAND())*'Data (DefiLlama)'!$K$10*$C$6</f>
        <v>3.3397242714650117</v>
      </c>
      <c r="G1373" s="172">
        <f ca="1">'Data (DefiLlama)'!$H$11*100+_xlfn.NORM.S.INV(RAND())*'Data (DefiLlama)'!$K$11*$C$6</f>
        <v>0.19316601502858324</v>
      </c>
      <c r="H1373" s="172">
        <f ca="1">'Data (DefiLlama)'!$H$12*100+_xlfn.NORM.S.INV(RAND())*'Data (DefiLlama)'!$K$12*$C$6</f>
        <v>4.4975285850596212</v>
      </c>
      <c r="I1373" s="175">
        <f ca="1">'Data (DefiLlama)'!$H$13*100+_xlfn.NORM.S.INV(RAND())*'Data (DefiLlama)'!$K$13*$C$6</f>
        <v>4.5532891852395556</v>
      </c>
      <c r="J1373" s="172">
        <f ca="1">C1373*'Allocation - Base'!$H$6+D1373*'Allocation - Base'!$H$7+E1373*'Allocation - Base'!$H$8+F1373*'Allocation - Base'!$H$9+G1373*'Allocation - Base'!$H$10+H1373*'Allocation - Base'!$H$11+I1373*'Allocation - Base'!$H$12</f>
        <v>4.60595325440549</v>
      </c>
      <c r="K1373" s="172">
        <f t="shared" ca="1" si="61"/>
        <v>0</v>
      </c>
      <c r="L1373" s="172">
        <f t="shared" ca="1" si="62"/>
        <v>4.5059532544054903</v>
      </c>
      <c r="M1373" s="172">
        <f t="shared" ca="1" si="63"/>
        <v>4.5059532544054903</v>
      </c>
      <c r="N1373" s="172"/>
    </row>
    <row r="1374" spans="2:14" x14ac:dyDescent="0.25">
      <c r="B1374" s="164">
        <v>1342</v>
      </c>
      <c r="C1374" s="172">
        <f ca="1">'Data (DefiLlama)'!$H$7*100+_xlfn.NORM.S.INV(RAND())*'Data (DefiLlama)'!$K$7*$C$6</f>
        <v>4.2031539053978149</v>
      </c>
      <c r="D1374" s="172">
        <f ca="1">'Data (DefiLlama)'!$H$8*100+_xlfn.NORM.S.INV(RAND())*'Data (DefiLlama)'!$K$8*$C$6</f>
        <v>4.8731935287059613</v>
      </c>
      <c r="E1374" s="172">
        <f ca="1">'Data (DefiLlama)'!$H$9*100+_xlfn.NORM.S.INV(RAND())*'Data (DefiLlama)'!$K$9*$C$6</f>
        <v>4.5011624528780398</v>
      </c>
      <c r="F1374" s="172">
        <f ca="1">'Data (DefiLlama)'!$H$10*100+_xlfn.NORM.S.INV(RAND())*'Data (DefiLlama)'!$K$10*$C$6</f>
        <v>3.295810496398401</v>
      </c>
      <c r="G1374" s="172">
        <f ca="1">'Data (DefiLlama)'!$H$11*100+_xlfn.NORM.S.INV(RAND())*'Data (DefiLlama)'!$K$11*$C$6</f>
        <v>-0.38235331373790693</v>
      </c>
      <c r="H1374" s="172">
        <f ca="1">'Data (DefiLlama)'!$H$12*100+_xlfn.NORM.S.INV(RAND())*'Data (DefiLlama)'!$K$12*$C$6</f>
        <v>3.6415144076212926</v>
      </c>
      <c r="I1374" s="175">
        <f ca="1">'Data (DefiLlama)'!$H$13*100+_xlfn.NORM.S.INV(RAND())*'Data (DefiLlama)'!$K$13*$C$6</f>
        <v>5.6434694157739766</v>
      </c>
      <c r="J1374" s="172">
        <f ca="1">C1374*'Allocation - Base'!$H$6+D1374*'Allocation - Base'!$H$7+E1374*'Allocation - Base'!$H$8+F1374*'Allocation - Base'!$H$9+G1374*'Allocation - Base'!$H$10+H1374*'Allocation - Base'!$H$11+I1374*'Allocation - Base'!$H$12</f>
        <v>4.1316446624716434</v>
      </c>
      <c r="K1374" s="172">
        <f t="shared" ca="1" si="61"/>
        <v>0</v>
      </c>
      <c r="L1374" s="172">
        <f t="shared" ca="1" si="62"/>
        <v>4.0316446624716438</v>
      </c>
      <c r="M1374" s="172">
        <f t="shared" ca="1" si="63"/>
        <v>4.0316446624716438</v>
      </c>
      <c r="N1374" s="172"/>
    </row>
    <row r="1375" spans="2:14" x14ac:dyDescent="0.25">
      <c r="B1375" s="164">
        <v>1343</v>
      </c>
      <c r="C1375" s="172">
        <f ca="1">'Data (DefiLlama)'!$H$7*100+_xlfn.NORM.S.INV(RAND())*'Data (DefiLlama)'!$K$7*$C$6</f>
        <v>4.432210408219083</v>
      </c>
      <c r="D1375" s="172">
        <f ca="1">'Data (DefiLlama)'!$H$8*100+_xlfn.NORM.S.INV(RAND())*'Data (DefiLlama)'!$K$8*$C$6</f>
        <v>4.5238251630458732</v>
      </c>
      <c r="E1375" s="172">
        <f ca="1">'Data (DefiLlama)'!$H$9*100+_xlfn.NORM.S.INV(RAND())*'Data (DefiLlama)'!$K$9*$C$6</f>
        <v>3.51983775369255</v>
      </c>
      <c r="F1375" s="172">
        <f ca="1">'Data (DefiLlama)'!$H$10*100+_xlfn.NORM.S.INV(RAND())*'Data (DefiLlama)'!$K$10*$C$6</f>
        <v>3.2571987825067592</v>
      </c>
      <c r="G1375" s="172">
        <f ca="1">'Data (DefiLlama)'!$H$11*100+_xlfn.NORM.S.INV(RAND())*'Data (DefiLlama)'!$K$11*$C$6</f>
        <v>0.18246146588187215</v>
      </c>
      <c r="H1375" s="172">
        <f ca="1">'Data (DefiLlama)'!$H$12*100+_xlfn.NORM.S.INV(RAND())*'Data (DefiLlama)'!$K$12*$C$6</f>
        <v>5.6650082315916546</v>
      </c>
      <c r="I1375" s="175">
        <f ca="1">'Data (DefiLlama)'!$H$13*100+_xlfn.NORM.S.INV(RAND())*'Data (DefiLlama)'!$K$13*$C$6</f>
        <v>4.7349563230256209</v>
      </c>
      <c r="J1375" s="172">
        <f ca="1">C1375*'Allocation - Base'!$H$6+D1375*'Allocation - Base'!$H$7+E1375*'Allocation - Base'!$H$8+F1375*'Allocation - Base'!$H$9+G1375*'Allocation - Base'!$H$10+H1375*'Allocation - Base'!$H$11+I1375*'Allocation - Base'!$H$12</f>
        <v>4.1994531596831726</v>
      </c>
      <c r="K1375" s="172">
        <f t="shared" ca="1" si="61"/>
        <v>0</v>
      </c>
      <c r="L1375" s="172">
        <f t="shared" ca="1" si="62"/>
        <v>4.0994531596831729</v>
      </c>
      <c r="M1375" s="172">
        <f t="shared" ca="1" si="63"/>
        <v>4.0994531596831729</v>
      </c>
      <c r="N1375" s="172"/>
    </row>
    <row r="1376" spans="2:14" x14ac:dyDescent="0.25">
      <c r="B1376" s="164">
        <v>1344</v>
      </c>
      <c r="C1376" s="172">
        <f ca="1">'Data (DefiLlama)'!$H$7*100+_xlfn.NORM.S.INV(RAND())*'Data (DefiLlama)'!$K$7*$C$6</f>
        <v>4.2943373014439645</v>
      </c>
      <c r="D1376" s="172">
        <f ca="1">'Data (DefiLlama)'!$H$8*100+_xlfn.NORM.S.INV(RAND())*'Data (DefiLlama)'!$K$8*$C$6</f>
        <v>5.4837775458071834</v>
      </c>
      <c r="E1376" s="172">
        <f ca="1">'Data (DefiLlama)'!$H$9*100+_xlfn.NORM.S.INV(RAND())*'Data (DefiLlama)'!$K$9*$C$6</f>
        <v>3.9575301909821397</v>
      </c>
      <c r="F1376" s="172">
        <f ca="1">'Data (DefiLlama)'!$H$10*100+_xlfn.NORM.S.INV(RAND())*'Data (DefiLlama)'!$K$10*$C$6</f>
        <v>3.6887642864426038</v>
      </c>
      <c r="G1376" s="172">
        <f ca="1">'Data (DefiLlama)'!$H$11*100+_xlfn.NORM.S.INV(RAND())*'Data (DefiLlama)'!$K$11*$C$6</f>
        <v>-5.7536772517610281E-2</v>
      </c>
      <c r="H1376" s="172">
        <f ca="1">'Data (DefiLlama)'!$H$12*100+_xlfn.NORM.S.INV(RAND())*'Data (DefiLlama)'!$K$12*$C$6</f>
        <v>3.8196462721201789</v>
      </c>
      <c r="I1376" s="175">
        <f ca="1">'Data (DefiLlama)'!$H$13*100+_xlfn.NORM.S.INV(RAND())*'Data (DefiLlama)'!$K$13*$C$6</f>
        <v>5.0864518329049995</v>
      </c>
      <c r="J1376" s="172">
        <f ca="1">C1376*'Allocation - Base'!$H$6+D1376*'Allocation - Base'!$H$7+E1376*'Allocation - Base'!$H$8+F1376*'Allocation - Base'!$H$9+G1376*'Allocation - Base'!$H$10+H1376*'Allocation - Base'!$H$11+I1376*'Allocation - Base'!$H$12</f>
        <v>4.2186982268226672</v>
      </c>
      <c r="K1376" s="172">
        <f t="shared" ca="1" si="61"/>
        <v>0</v>
      </c>
      <c r="L1376" s="172">
        <f t="shared" ca="1" si="62"/>
        <v>4.1186982268226675</v>
      </c>
      <c r="M1376" s="172">
        <f t="shared" ca="1" si="63"/>
        <v>4.1186982268226675</v>
      </c>
      <c r="N1376" s="172"/>
    </row>
    <row r="1377" spans="2:14" x14ac:dyDescent="0.25">
      <c r="B1377" s="164">
        <v>1345</v>
      </c>
      <c r="C1377" s="172">
        <f ca="1">'Data (DefiLlama)'!$H$7*100+_xlfn.NORM.S.INV(RAND())*'Data (DefiLlama)'!$K$7*$C$6</f>
        <v>4.1902858607601692</v>
      </c>
      <c r="D1377" s="172">
        <f ca="1">'Data (DefiLlama)'!$H$8*100+_xlfn.NORM.S.INV(RAND())*'Data (DefiLlama)'!$K$8*$C$6</f>
        <v>3.9849997145593883</v>
      </c>
      <c r="E1377" s="172">
        <f ca="1">'Data (DefiLlama)'!$H$9*100+_xlfn.NORM.S.INV(RAND())*'Data (DefiLlama)'!$K$9*$C$6</f>
        <v>4.2645287630251234</v>
      </c>
      <c r="F1377" s="172">
        <f ca="1">'Data (DefiLlama)'!$H$10*100+_xlfn.NORM.S.INV(RAND())*'Data (DefiLlama)'!$K$10*$C$6</f>
        <v>2.9302533677030183</v>
      </c>
      <c r="G1377" s="172">
        <f ca="1">'Data (DefiLlama)'!$H$11*100+_xlfn.NORM.S.INV(RAND())*'Data (DefiLlama)'!$K$11*$C$6</f>
        <v>0.15256698240634628</v>
      </c>
      <c r="H1377" s="172">
        <f ca="1">'Data (DefiLlama)'!$H$12*100+_xlfn.NORM.S.INV(RAND())*'Data (DefiLlama)'!$K$12*$C$6</f>
        <v>4.9721737004531761</v>
      </c>
      <c r="I1377" s="175">
        <f ca="1">'Data (DefiLlama)'!$H$13*100+_xlfn.NORM.S.INV(RAND())*'Data (DefiLlama)'!$K$13*$C$6</f>
        <v>6.5084423113671912</v>
      </c>
      <c r="J1377" s="172">
        <f ca="1">C1377*'Allocation - Base'!$H$6+D1377*'Allocation - Base'!$H$7+E1377*'Allocation - Base'!$H$8+F1377*'Allocation - Base'!$H$9+G1377*'Allocation - Base'!$H$10+H1377*'Allocation - Base'!$H$11+I1377*'Allocation - Base'!$H$12</f>
        <v>4.0729222818124731</v>
      </c>
      <c r="K1377" s="172">
        <f t="shared" ref="K1377:K1440" ca="1" si="64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0.57680929220700405</v>
      </c>
      <c r="L1377" s="172">
        <f t="shared" ref="L1377:L1440" ca="1" si="65">J1377-$C$7*100-K1377</f>
        <v>3.3961129896054691</v>
      </c>
      <c r="M1377" s="172">
        <f t="shared" ref="M1377:M1440" ca="1" si="66">J1377-$C$7*100</f>
        <v>3.972922281812473</v>
      </c>
      <c r="N1377" s="172"/>
    </row>
    <row r="1378" spans="2:14" x14ac:dyDescent="0.25">
      <c r="B1378" s="164">
        <v>1346</v>
      </c>
      <c r="C1378" s="172">
        <f ca="1">'Data (DefiLlama)'!$H$7*100+_xlfn.NORM.S.INV(RAND())*'Data (DefiLlama)'!$K$7*$C$6</f>
        <v>4.2743416802212781</v>
      </c>
      <c r="D1378" s="172">
        <f ca="1">'Data (DefiLlama)'!$H$8*100+_xlfn.NORM.S.INV(RAND())*'Data (DefiLlama)'!$K$8*$C$6</f>
        <v>4.5423425783078795</v>
      </c>
      <c r="E1378" s="172">
        <f ca="1">'Data (DefiLlama)'!$H$9*100+_xlfn.NORM.S.INV(RAND())*'Data (DefiLlama)'!$K$9*$C$6</f>
        <v>4.767553915294835</v>
      </c>
      <c r="F1378" s="172">
        <f ca="1">'Data (DefiLlama)'!$H$10*100+_xlfn.NORM.S.INV(RAND())*'Data (DefiLlama)'!$K$10*$C$6</f>
        <v>3.1689522690043708</v>
      </c>
      <c r="G1378" s="172">
        <f ca="1">'Data (DefiLlama)'!$H$11*100+_xlfn.NORM.S.INV(RAND())*'Data (DefiLlama)'!$K$11*$C$6</f>
        <v>4.071918499121331E-3</v>
      </c>
      <c r="H1378" s="172">
        <f ca="1">'Data (DefiLlama)'!$H$12*100+_xlfn.NORM.S.INV(RAND())*'Data (DefiLlama)'!$K$12*$C$6</f>
        <v>3.1263034550597268</v>
      </c>
      <c r="I1378" s="175">
        <f ca="1">'Data (DefiLlama)'!$H$13*100+_xlfn.NORM.S.INV(RAND())*'Data (DefiLlama)'!$K$13*$C$6</f>
        <v>5.7405331853000501</v>
      </c>
      <c r="J1378" s="172">
        <f ca="1">C1378*'Allocation - Base'!$H$6+D1378*'Allocation - Base'!$H$7+E1378*'Allocation - Base'!$H$8+F1378*'Allocation - Base'!$H$9+G1378*'Allocation - Base'!$H$10+H1378*'Allocation - Base'!$H$11+I1378*'Allocation - Base'!$H$12</f>
        <v>4.078925741650977</v>
      </c>
      <c r="K1378" s="172">
        <f t="shared" ca="1" si="64"/>
        <v>0</v>
      </c>
      <c r="L1378" s="172">
        <f t="shared" ca="1" si="65"/>
        <v>3.9789257416509769</v>
      </c>
      <c r="M1378" s="172">
        <f t="shared" ca="1" si="66"/>
        <v>3.9789257416509769</v>
      </c>
      <c r="N1378" s="172"/>
    </row>
    <row r="1379" spans="2:14" x14ac:dyDescent="0.25">
      <c r="B1379" s="164">
        <v>1347</v>
      </c>
      <c r="C1379" s="172">
        <f ca="1">'Data (DefiLlama)'!$H$7*100+_xlfn.NORM.S.INV(RAND())*'Data (DefiLlama)'!$K$7*$C$6</f>
        <v>4.1083559468319928</v>
      </c>
      <c r="D1379" s="172">
        <f ca="1">'Data (DefiLlama)'!$H$8*100+_xlfn.NORM.S.INV(RAND())*'Data (DefiLlama)'!$K$8*$C$6</f>
        <v>5.9622079941361168</v>
      </c>
      <c r="E1379" s="172">
        <f ca="1">'Data (DefiLlama)'!$H$9*100+_xlfn.NORM.S.INV(RAND())*'Data (DefiLlama)'!$K$9*$C$6</f>
        <v>4.2720109825017705</v>
      </c>
      <c r="F1379" s="172">
        <f ca="1">'Data (DefiLlama)'!$H$10*100+_xlfn.NORM.S.INV(RAND())*'Data (DefiLlama)'!$K$10*$C$6</f>
        <v>4.3427404098751978</v>
      </c>
      <c r="G1379" s="172">
        <f ca="1">'Data (DefiLlama)'!$H$11*100+_xlfn.NORM.S.INV(RAND())*'Data (DefiLlama)'!$K$11*$C$6</f>
        <v>7.309789105410873E-2</v>
      </c>
      <c r="H1379" s="172">
        <f ca="1">'Data (DefiLlama)'!$H$12*100+_xlfn.NORM.S.INV(RAND())*'Data (DefiLlama)'!$K$12*$C$6</f>
        <v>4.7962252715189573</v>
      </c>
      <c r="I1379" s="175">
        <f ca="1">'Data (DefiLlama)'!$H$13*100+_xlfn.NORM.S.INV(RAND())*'Data (DefiLlama)'!$K$13*$C$6</f>
        <v>3.6841332345594564</v>
      </c>
      <c r="J1379" s="172">
        <f ca="1">C1379*'Allocation - Base'!$H$6+D1379*'Allocation - Base'!$H$7+E1379*'Allocation - Base'!$H$8+F1379*'Allocation - Base'!$H$9+G1379*'Allocation - Base'!$H$10+H1379*'Allocation - Base'!$H$11+I1379*'Allocation - Base'!$H$12</f>
        <v>4.5141502134896188</v>
      </c>
      <c r="K1379" s="172">
        <f t="shared" ca="1" si="64"/>
        <v>0</v>
      </c>
      <c r="L1379" s="172">
        <f t="shared" ca="1" si="65"/>
        <v>4.4141502134896191</v>
      </c>
      <c r="M1379" s="172">
        <f t="shared" ca="1" si="66"/>
        <v>4.4141502134896191</v>
      </c>
      <c r="N1379" s="172"/>
    </row>
    <row r="1380" spans="2:14" x14ac:dyDescent="0.25">
      <c r="B1380" s="164">
        <v>1348</v>
      </c>
      <c r="C1380" s="172">
        <f ca="1">'Data (DefiLlama)'!$H$7*100+_xlfn.NORM.S.INV(RAND())*'Data (DefiLlama)'!$K$7*$C$6</f>
        <v>3.8443458734514899</v>
      </c>
      <c r="D1380" s="172">
        <f ca="1">'Data (DefiLlama)'!$H$8*100+_xlfn.NORM.S.INV(RAND())*'Data (DefiLlama)'!$K$8*$C$6</f>
        <v>4.1186439560419474</v>
      </c>
      <c r="E1380" s="172">
        <f ca="1">'Data (DefiLlama)'!$H$9*100+_xlfn.NORM.S.INV(RAND())*'Data (DefiLlama)'!$K$9*$C$6</f>
        <v>3.957240502927728</v>
      </c>
      <c r="F1380" s="172">
        <f ca="1">'Data (DefiLlama)'!$H$10*100+_xlfn.NORM.S.INV(RAND())*'Data (DefiLlama)'!$K$10*$C$6</f>
        <v>3.7892836750423218</v>
      </c>
      <c r="G1380" s="172">
        <f ca="1">'Data (DefiLlama)'!$H$11*100+_xlfn.NORM.S.INV(RAND())*'Data (DefiLlama)'!$K$11*$C$6</f>
        <v>-0.16213393544112897</v>
      </c>
      <c r="H1380" s="172">
        <f ca="1">'Data (DefiLlama)'!$H$12*100+_xlfn.NORM.S.INV(RAND())*'Data (DefiLlama)'!$K$12*$C$6</f>
        <v>4.6452196751387262</v>
      </c>
      <c r="I1380" s="175">
        <f ca="1">'Data (DefiLlama)'!$H$13*100+_xlfn.NORM.S.INV(RAND())*'Data (DefiLlama)'!$K$13*$C$6</f>
        <v>5.1527306253074272</v>
      </c>
      <c r="J1380" s="172">
        <f ca="1">C1380*'Allocation - Base'!$H$6+D1380*'Allocation - Base'!$H$7+E1380*'Allocation - Base'!$H$8+F1380*'Allocation - Base'!$H$9+G1380*'Allocation - Base'!$H$10+H1380*'Allocation - Base'!$H$11+I1380*'Allocation - Base'!$H$12</f>
        <v>3.8609511312766185</v>
      </c>
      <c r="K1380" s="172">
        <f t="shared" ca="1" si="64"/>
        <v>0</v>
      </c>
      <c r="L1380" s="172">
        <f t="shared" ca="1" si="65"/>
        <v>3.7609511312766184</v>
      </c>
      <c r="M1380" s="172">
        <f t="shared" ca="1" si="66"/>
        <v>3.7609511312766184</v>
      </c>
      <c r="N1380" s="172"/>
    </row>
    <row r="1381" spans="2:14" x14ac:dyDescent="0.25">
      <c r="B1381" s="164">
        <v>1349</v>
      </c>
      <c r="C1381" s="172">
        <f ca="1">'Data (DefiLlama)'!$H$7*100+_xlfn.NORM.S.INV(RAND())*'Data (DefiLlama)'!$K$7*$C$6</f>
        <v>4.1178066637231181</v>
      </c>
      <c r="D1381" s="172">
        <f ca="1">'Data (DefiLlama)'!$H$8*100+_xlfn.NORM.S.INV(RAND())*'Data (DefiLlama)'!$K$8*$C$6</f>
        <v>4.9042333043510844</v>
      </c>
      <c r="E1381" s="172">
        <f ca="1">'Data (DefiLlama)'!$H$9*100+_xlfn.NORM.S.INV(RAND())*'Data (DefiLlama)'!$K$9*$C$6</f>
        <v>4.9676836735901135</v>
      </c>
      <c r="F1381" s="172">
        <f ca="1">'Data (DefiLlama)'!$H$10*100+_xlfn.NORM.S.INV(RAND())*'Data (DefiLlama)'!$K$10*$C$6</f>
        <v>3.9116441672696629</v>
      </c>
      <c r="G1381" s="172">
        <f ca="1">'Data (DefiLlama)'!$H$11*100+_xlfn.NORM.S.INV(RAND())*'Data (DefiLlama)'!$K$11*$C$6</f>
        <v>2.1465360412571265E-2</v>
      </c>
      <c r="H1381" s="172">
        <f ca="1">'Data (DefiLlama)'!$H$12*100+_xlfn.NORM.S.INV(RAND())*'Data (DefiLlama)'!$K$12*$C$6</f>
        <v>5.6628571310332223</v>
      </c>
      <c r="I1381" s="175">
        <f ca="1">'Data (DefiLlama)'!$H$13*100+_xlfn.NORM.S.INV(RAND())*'Data (DefiLlama)'!$K$13*$C$6</f>
        <v>6.6332539287477701</v>
      </c>
      <c r="J1381" s="172">
        <f ca="1">C1381*'Allocation - Base'!$H$6+D1381*'Allocation - Base'!$H$7+E1381*'Allocation - Base'!$H$8+F1381*'Allocation - Base'!$H$9+G1381*'Allocation - Base'!$H$10+H1381*'Allocation - Base'!$H$11+I1381*'Allocation - Base'!$H$12</f>
        <v>4.5538230812778471</v>
      </c>
      <c r="K1381" s="172">
        <f t="shared" ca="1" si="64"/>
        <v>0</v>
      </c>
      <c r="L1381" s="172">
        <f t="shared" ca="1" si="65"/>
        <v>4.4538230812778474</v>
      </c>
      <c r="M1381" s="172">
        <f t="shared" ca="1" si="66"/>
        <v>4.4538230812778474</v>
      </c>
      <c r="N1381" s="172"/>
    </row>
    <row r="1382" spans="2:14" x14ac:dyDescent="0.25">
      <c r="B1382" s="164">
        <v>1350</v>
      </c>
      <c r="C1382" s="172">
        <f ca="1">'Data (DefiLlama)'!$H$7*100+_xlfn.NORM.S.INV(RAND())*'Data (DefiLlama)'!$K$7*$C$6</f>
        <v>4.2200319560143127</v>
      </c>
      <c r="D1382" s="172">
        <f ca="1">'Data (DefiLlama)'!$H$8*100+_xlfn.NORM.S.INV(RAND())*'Data (DefiLlama)'!$K$8*$C$6</f>
        <v>4.9580374842260957</v>
      </c>
      <c r="E1382" s="172">
        <f ca="1">'Data (DefiLlama)'!$H$9*100+_xlfn.NORM.S.INV(RAND())*'Data (DefiLlama)'!$K$9*$C$6</f>
        <v>3.7640261617052628</v>
      </c>
      <c r="F1382" s="172">
        <f ca="1">'Data (DefiLlama)'!$H$10*100+_xlfn.NORM.S.INV(RAND())*'Data (DefiLlama)'!$K$10*$C$6</f>
        <v>2.3676229031914255</v>
      </c>
      <c r="G1382" s="172">
        <f ca="1">'Data (DefiLlama)'!$H$11*100+_xlfn.NORM.S.INV(RAND())*'Data (DefiLlama)'!$K$11*$C$6</f>
        <v>3.0080971176205167E-2</v>
      </c>
      <c r="H1382" s="172">
        <f ca="1">'Data (DefiLlama)'!$H$12*100+_xlfn.NORM.S.INV(RAND())*'Data (DefiLlama)'!$K$12*$C$6</f>
        <v>4.3317460720367471</v>
      </c>
      <c r="I1382" s="175">
        <f ca="1">'Data (DefiLlama)'!$H$13*100+_xlfn.NORM.S.INV(RAND())*'Data (DefiLlama)'!$K$13*$C$6</f>
        <v>6.6344580413457939</v>
      </c>
      <c r="J1382" s="172">
        <f ca="1">C1382*'Allocation - Base'!$H$6+D1382*'Allocation - Base'!$H$7+E1382*'Allocation - Base'!$H$8+F1382*'Allocation - Base'!$H$9+G1382*'Allocation - Base'!$H$10+H1382*'Allocation - Base'!$H$11+I1382*'Allocation - Base'!$H$12</f>
        <v>4.0977914576514562</v>
      </c>
      <c r="K1382" s="172">
        <f t="shared" ca="1" si="64"/>
        <v>0</v>
      </c>
      <c r="L1382" s="172">
        <f t="shared" ca="1" si="65"/>
        <v>3.9977914576514562</v>
      </c>
      <c r="M1382" s="172">
        <f t="shared" ca="1" si="66"/>
        <v>3.9977914576514562</v>
      </c>
      <c r="N1382" s="172"/>
    </row>
    <row r="1383" spans="2:14" x14ac:dyDescent="0.25">
      <c r="B1383" s="164">
        <v>1351</v>
      </c>
      <c r="C1383" s="172">
        <f ca="1">'Data (DefiLlama)'!$H$7*100+_xlfn.NORM.S.INV(RAND())*'Data (DefiLlama)'!$K$7*$C$6</f>
        <v>4.2509286023620287</v>
      </c>
      <c r="D1383" s="172">
        <f ca="1">'Data (DefiLlama)'!$H$8*100+_xlfn.NORM.S.INV(RAND())*'Data (DefiLlama)'!$K$8*$C$6</f>
        <v>4.3443316506711831</v>
      </c>
      <c r="E1383" s="172">
        <f ca="1">'Data (DefiLlama)'!$H$9*100+_xlfn.NORM.S.INV(RAND())*'Data (DefiLlama)'!$K$9*$C$6</f>
        <v>4.8356400030783959</v>
      </c>
      <c r="F1383" s="172">
        <f ca="1">'Data (DefiLlama)'!$H$10*100+_xlfn.NORM.S.INV(RAND())*'Data (DefiLlama)'!$K$10*$C$6</f>
        <v>4.0940134830962087</v>
      </c>
      <c r="G1383" s="172">
        <f ca="1">'Data (DefiLlama)'!$H$11*100+_xlfn.NORM.S.INV(RAND())*'Data (DefiLlama)'!$K$11*$C$6</f>
        <v>-0.16370880917049419</v>
      </c>
      <c r="H1383" s="172">
        <f ca="1">'Data (DefiLlama)'!$H$12*100+_xlfn.NORM.S.INV(RAND())*'Data (DefiLlama)'!$K$12*$C$6</f>
        <v>4.2519133722063689</v>
      </c>
      <c r="I1383" s="175">
        <f ca="1">'Data (DefiLlama)'!$H$13*100+_xlfn.NORM.S.INV(RAND())*'Data (DefiLlama)'!$K$13*$C$6</f>
        <v>5.5693431613358086</v>
      </c>
      <c r="J1383" s="172">
        <f ca="1">C1383*'Allocation - Base'!$H$6+D1383*'Allocation - Base'!$H$7+E1383*'Allocation - Base'!$H$8+F1383*'Allocation - Base'!$H$9+G1383*'Allocation - Base'!$H$10+H1383*'Allocation - Base'!$H$11+I1383*'Allocation - Base'!$H$12</f>
        <v>4.1998730595184339</v>
      </c>
      <c r="K1383" s="172">
        <f t="shared" ca="1" si="64"/>
        <v>0</v>
      </c>
      <c r="L1383" s="172">
        <f t="shared" ca="1" si="65"/>
        <v>4.0998730595184343</v>
      </c>
      <c r="M1383" s="172">
        <f t="shared" ca="1" si="66"/>
        <v>4.0998730595184343</v>
      </c>
      <c r="N1383" s="172"/>
    </row>
    <row r="1384" spans="2:14" x14ac:dyDescent="0.25">
      <c r="B1384" s="164">
        <v>1352</v>
      </c>
      <c r="C1384" s="172">
        <f ca="1">'Data (DefiLlama)'!$H$7*100+_xlfn.NORM.S.INV(RAND())*'Data (DefiLlama)'!$K$7*$C$6</f>
        <v>4.3733306764887629</v>
      </c>
      <c r="D1384" s="172">
        <f ca="1">'Data (DefiLlama)'!$H$8*100+_xlfn.NORM.S.INV(RAND())*'Data (DefiLlama)'!$K$8*$C$6</f>
        <v>3.1798080382466409</v>
      </c>
      <c r="E1384" s="172">
        <f ca="1">'Data (DefiLlama)'!$H$9*100+_xlfn.NORM.S.INV(RAND())*'Data (DefiLlama)'!$K$9*$C$6</f>
        <v>4.2234570203715771</v>
      </c>
      <c r="F1384" s="172">
        <f ca="1">'Data (DefiLlama)'!$H$10*100+_xlfn.NORM.S.INV(RAND())*'Data (DefiLlama)'!$K$10*$C$6</f>
        <v>3.1996378814358795</v>
      </c>
      <c r="G1384" s="172">
        <f ca="1">'Data (DefiLlama)'!$H$11*100+_xlfn.NORM.S.INV(RAND())*'Data (DefiLlama)'!$K$11*$C$6</f>
        <v>-5.7733698004797759E-2</v>
      </c>
      <c r="H1384" s="172">
        <f ca="1">'Data (DefiLlama)'!$H$12*100+_xlfn.NORM.S.INV(RAND())*'Data (DefiLlama)'!$K$12*$C$6</f>
        <v>5.1782748887143102</v>
      </c>
      <c r="I1384" s="175">
        <f ca="1">'Data (DefiLlama)'!$H$13*100+_xlfn.NORM.S.INV(RAND())*'Data (DefiLlama)'!$K$13*$C$6</f>
        <v>5.1835230438502489</v>
      </c>
      <c r="J1384" s="172">
        <f ca="1">C1384*'Allocation - Base'!$H$6+D1384*'Allocation - Base'!$H$7+E1384*'Allocation - Base'!$H$8+F1384*'Allocation - Base'!$H$9+G1384*'Allocation - Base'!$H$10+H1384*'Allocation - Base'!$H$11+I1384*'Allocation - Base'!$H$12</f>
        <v>3.9366700160080894</v>
      </c>
      <c r="K1384" s="172">
        <f t="shared" ca="1" si="64"/>
        <v>0</v>
      </c>
      <c r="L1384" s="172">
        <f t="shared" ca="1" si="65"/>
        <v>3.8366700160080893</v>
      </c>
      <c r="M1384" s="172">
        <f t="shared" ca="1" si="66"/>
        <v>3.8366700160080893</v>
      </c>
      <c r="N1384" s="172"/>
    </row>
    <row r="1385" spans="2:14" x14ac:dyDescent="0.25">
      <c r="B1385" s="164">
        <v>1353</v>
      </c>
      <c r="C1385" s="172">
        <f ca="1">'Data (DefiLlama)'!$H$7*100+_xlfn.NORM.S.INV(RAND())*'Data (DefiLlama)'!$K$7*$C$6</f>
        <v>4.3446860791964061</v>
      </c>
      <c r="D1385" s="172">
        <f ca="1">'Data (DefiLlama)'!$H$8*100+_xlfn.NORM.S.INV(RAND())*'Data (DefiLlama)'!$K$8*$C$6</f>
        <v>3.8345720036180646</v>
      </c>
      <c r="E1385" s="172">
        <f ca="1">'Data (DefiLlama)'!$H$9*100+_xlfn.NORM.S.INV(RAND())*'Data (DefiLlama)'!$K$9*$C$6</f>
        <v>3.7681559525969801</v>
      </c>
      <c r="F1385" s="172">
        <f ca="1">'Data (DefiLlama)'!$H$10*100+_xlfn.NORM.S.INV(RAND())*'Data (DefiLlama)'!$K$10*$C$6</f>
        <v>4.061261384857497</v>
      </c>
      <c r="G1385" s="172">
        <f ca="1">'Data (DefiLlama)'!$H$11*100+_xlfn.NORM.S.INV(RAND())*'Data (DefiLlama)'!$K$11*$C$6</f>
        <v>0.44065987797369233</v>
      </c>
      <c r="H1385" s="172">
        <f ca="1">'Data (DefiLlama)'!$H$12*100+_xlfn.NORM.S.INV(RAND())*'Data (DefiLlama)'!$K$12*$C$6</f>
        <v>4.2304845612484288</v>
      </c>
      <c r="I1385" s="175">
        <f ca="1">'Data (DefiLlama)'!$H$13*100+_xlfn.NORM.S.INV(RAND())*'Data (DefiLlama)'!$K$13*$C$6</f>
        <v>5.1474580779017138</v>
      </c>
      <c r="J1385" s="172">
        <f ca="1">C1385*'Allocation - Base'!$H$6+D1385*'Allocation - Base'!$H$7+E1385*'Allocation - Base'!$H$8+F1385*'Allocation - Base'!$H$9+G1385*'Allocation - Base'!$H$10+H1385*'Allocation - Base'!$H$11+I1385*'Allocation - Base'!$H$12</f>
        <v>3.8606934908986323</v>
      </c>
      <c r="K1385" s="172">
        <f t="shared" ca="1" si="64"/>
        <v>5.798445159889436</v>
      </c>
      <c r="L1385" s="172">
        <f t="shared" ca="1" si="65"/>
        <v>-2.0377516689908037</v>
      </c>
      <c r="M1385" s="172">
        <f t="shared" ca="1" si="66"/>
        <v>3.7606934908986323</v>
      </c>
      <c r="N1385" s="172"/>
    </row>
    <row r="1386" spans="2:14" x14ac:dyDescent="0.25">
      <c r="B1386" s="164">
        <v>1354</v>
      </c>
      <c r="C1386" s="172">
        <f ca="1">'Data (DefiLlama)'!$H$7*100+_xlfn.NORM.S.INV(RAND())*'Data (DefiLlama)'!$K$7*$C$6</f>
        <v>4.1811863198739481</v>
      </c>
      <c r="D1386" s="172">
        <f ca="1">'Data (DefiLlama)'!$H$8*100+_xlfn.NORM.S.INV(RAND())*'Data (DefiLlama)'!$K$8*$C$6</f>
        <v>5.7766175356970146</v>
      </c>
      <c r="E1386" s="172">
        <f ca="1">'Data (DefiLlama)'!$H$9*100+_xlfn.NORM.S.INV(RAND())*'Data (DefiLlama)'!$K$9*$C$6</f>
        <v>4.5154708006892079</v>
      </c>
      <c r="F1386" s="172">
        <f ca="1">'Data (DefiLlama)'!$H$10*100+_xlfn.NORM.S.INV(RAND())*'Data (DefiLlama)'!$K$10*$C$6</f>
        <v>2.9685910348650415</v>
      </c>
      <c r="G1386" s="172">
        <f ca="1">'Data (DefiLlama)'!$H$11*100+_xlfn.NORM.S.INV(RAND())*'Data (DefiLlama)'!$K$11*$C$6</f>
        <v>-0.54856296551743833</v>
      </c>
      <c r="H1386" s="172">
        <f ca="1">'Data (DefiLlama)'!$H$12*100+_xlfn.NORM.S.INV(RAND())*'Data (DefiLlama)'!$K$12*$C$6</f>
        <v>4.6328436047363928</v>
      </c>
      <c r="I1386" s="175">
        <f ca="1">'Data (DefiLlama)'!$H$13*100+_xlfn.NORM.S.INV(RAND())*'Data (DefiLlama)'!$K$13*$C$6</f>
        <v>5.5147568169834296</v>
      </c>
      <c r="J1386" s="172">
        <f ca="1">C1386*'Allocation - Base'!$H$6+D1386*'Allocation - Base'!$H$7+E1386*'Allocation - Base'!$H$8+F1386*'Allocation - Base'!$H$9+G1386*'Allocation - Base'!$H$10+H1386*'Allocation - Base'!$H$11+I1386*'Allocation - Base'!$H$12</f>
        <v>4.4948763724933274</v>
      </c>
      <c r="K1386" s="172">
        <f t="shared" ca="1" si="64"/>
        <v>0</v>
      </c>
      <c r="L1386" s="172">
        <f t="shared" ca="1" si="65"/>
        <v>4.3948763724933277</v>
      </c>
      <c r="M1386" s="172">
        <f t="shared" ca="1" si="66"/>
        <v>4.3948763724933277</v>
      </c>
      <c r="N1386" s="172"/>
    </row>
    <row r="1387" spans="2:14" x14ac:dyDescent="0.25">
      <c r="B1387" s="164">
        <v>1355</v>
      </c>
      <c r="C1387" s="172">
        <f ca="1">'Data (DefiLlama)'!$H$7*100+_xlfn.NORM.S.INV(RAND())*'Data (DefiLlama)'!$K$7*$C$6</f>
        <v>4.2620740605011687</v>
      </c>
      <c r="D1387" s="172">
        <f ca="1">'Data (DefiLlama)'!$H$8*100+_xlfn.NORM.S.INV(RAND())*'Data (DefiLlama)'!$K$8*$C$6</f>
        <v>5.4099925516516425</v>
      </c>
      <c r="E1387" s="172">
        <f ca="1">'Data (DefiLlama)'!$H$9*100+_xlfn.NORM.S.INV(RAND())*'Data (DefiLlama)'!$K$9*$C$6</f>
        <v>3.7589723336922516</v>
      </c>
      <c r="F1387" s="172">
        <f ca="1">'Data (DefiLlama)'!$H$10*100+_xlfn.NORM.S.INV(RAND())*'Data (DefiLlama)'!$K$10*$C$6</f>
        <v>3.1632750267610841</v>
      </c>
      <c r="G1387" s="172">
        <f ca="1">'Data (DefiLlama)'!$H$11*100+_xlfn.NORM.S.INV(RAND())*'Data (DefiLlama)'!$K$11*$C$6</f>
        <v>0.20741886415297806</v>
      </c>
      <c r="H1387" s="172">
        <f ca="1">'Data (DefiLlama)'!$H$12*100+_xlfn.NORM.S.INV(RAND())*'Data (DefiLlama)'!$K$12*$C$6</f>
        <v>4.1380099474837602</v>
      </c>
      <c r="I1387" s="175">
        <f ca="1">'Data (DefiLlama)'!$H$13*100+_xlfn.NORM.S.INV(RAND())*'Data (DefiLlama)'!$K$13*$C$6</f>
        <v>5.3618543343322633</v>
      </c>
      <c r="J1387" s="172">
        <f ca="1">C1387*'Allocation - Base'!$H$6+D1387*'Allocation - Base'!$H$7+E1387*'Allocation - Base'!$H$8+F1387*'Allocation - Base'!$H$9+G1387*'Allocation - Base'!$H$10+H1387*'Allocation - Base'!$H$11+I1387*'Allocation - Base'!$H$12</f>
        <v>4.2019358748165363</v>
      </c>
      <c r="K1387" s="172">
        <f t="shared" ca="1" si="64"/>
        <v>0</v>
      </c>
      <c r="L1387" s="172">
        <f t="shared" ca="1" si="65"/>
        <v>4.1019358748165367</v>
      </c>
      <c r="M1387" s="172">
        <f t="shared" ca="1" si="66"/>
        <v>4.1019358748165367</v>
      </c>
      <c r="N1387" s="172"/>
    </row>
    <row r="1388" spans="2:14" x14ac:dyDescent="0.25">
      <c r="B1388" s="164">
        <v>1356</v>
      </c>
      <c r="C1388" s="172">
        <f ca="1">'Data (DefiLlama)'!$H$7*100+_xlfn.NORM.S.INV(RAND())*'Data (DefiLlama)'!$K$7*$C$6</f>
        <v>3.9434884699550405</v>
      </c>
      <c r="D1388" s="172">
        <f ca="1">'Data (DefiLlama)'!$H$8*100+_xlfn.NORM.S.INV(RAND())*'Data (DefiLlama)'!$K$8*$C$6</f>
        <v>3.810812565597987</v>
      </c>
      <c r="E1388" s="172">
        <f ca="1">'Data (DefiLlama)'!$H$9*100+_xlfn.NORM.S.INV(RAND())*'Data (DefiLlama)'!$K$9*$C$6</f>
        <v>4.3596812328234282</v>
      </c>
      <c r="F1388" s="172">
        <f ca="1">'Data (DefiLlama)'!$H$10*100+_xlfn.NORM.S.INV(RAND())*'Data (DefiLlama)'!$K$10*$C$6</f>
        <v>3.2590811005765716</v>
      </c>
      <c r="G1388" s="172">
        <f ca="1">'Data (DefiLlama)'!$H$11*100+_xlfn.NORM.S.INV(RAND())*'Data (DefiLlama)'!$K$11*$C$6</f>
        <v>4.7803618426534342E-2</v>
      </c>
      <c r="H1388" s="172">
        <f ca="1">'Data (DefiLlama)'!$H$12*100+_xlfn.NORM.S.INV(RAND())*'Data (DefiLlama)'!$K$12*$C$6</f>
        <v>4.6362263280322686</v>
      </c>
      <c r="I1388" s="175">
        <f ca="1">'Data (DefiLlama)'!$H$13*100+_xlfn.NORM.S.INV(RAND())*'Data (DefiLlama)'!$K$13*$C$6</f>
        <v>4.6016414749772183</v>
      </c>
      <c r="J1388" s="172">
        <f ca="1">C1388*'Allocation - Base'!$H$6+D1388*'Allocation - Base'!$H$7+E1388*'Allocation - Base'!$H$8+F1388*'Allocation - Base'!$H$9+G1388*'Allocation - Base'!$H$10+H1388*'Allocation - Base'!$H$11+I1388*'Allocation - Base'!$H$12</f>
        <v>3.9234941207180327</v>
      </c>
      <c r="K1388" s="172">
        <f t="shared" ca="1" si="64"/>
        <v>0</v>
      </c>
      <c r="L1388" s="172">
        <f t="shared" ca="1" si="65"/>
        <v>3.8234941207180326</v>
      </c>
      <c r="M1388" s="172">
        <f t="shared" ca="1" si="66"/>
        <v>3.8234941207180326</v>
      </c>
      <c r="N1388" s="172"/>
    </row>
    <row r="1389" spans="2:14" x14ac:dyDescent="0.25">
      <c r="B1389" s="164">
        <v>1357</v>
      </c>
      <c r="C1389" s="172">
        <f ca="1">'Data (DefiLlama)'!$H$7*100+_xlfn.NORM.S.INV(RAND())*'Data (DefiLlama)'!$K$7*$C$6</f>
        <v>4.30567768775314</v>
      </c>
      <c r="D1389" s="172">
        <f ca="1">'Data (DefiLlama)'!$H$8*100+_xlfn.NORM.S.INV(RAND())*'Data (DefiLlama)'!$K$8*$C$6</f>
        <v>3.7019311949235552</v>
      </c>
      <c r="E1389" s="172">
        <f ca="1">'Data (DefiLlama)'!$H$9*100+_xlfn.NORM.S.INV(RAND())*'Data (DefiLlama)'!$K$9*$C$6</f>
        <v>4.5325302534740155</v>
      </c>
      <c r="F1389" s="172">
        <f ca="1">'Data (DefiLlama)'!$H$10*100+_xlfn.NORM.S.INV(RAND())*'Data (DefiLlama)'!$K$10*$C$6</f>
        <v>3.0377331265878733</v>
      </c>
      <c r="G1389" s="172">
        <f ca="1">'Data (DefiLlama)'!$H$11*100+_xlfn.NORM.S.INV(RAND())*'Data (DefiLlama)'!$K$11*$C$6</f>
        <v>1.1372448486439351E-2</v>
      </c>
      <c r="H1389" s="172">
        <f ca="1">'Data (DefiLlama)'!$H$12*100+_xlfn.NORM.S.INV(RAND())*'Data (DefiLlama)'!$K$12*$C$6</f>
        <v>4.5250309817518115</v>
      </c>
      <c r="I1389" s="175">
        <f ca="1">'Data (DefiLlama)'!$H$13*100+_xlfn.NORM.S.INV(RAND())*'Data (DefiLlama)'!$K$13*$C$6</f>
        <v>4.8468564507026368</v>
      </c>
      <c r="J1389" s="172">
        <f ca="1">C1389*'Allocation - Base'!$H$6+D1389*'Allocation - Base'!$H$7+E1389*'Allocation - Base'!$H$8+F1389*'Allocation - Base'!$H$9+G1389*'Allocation - Base'!$H$10+H1389*'Allocation - Base'!$H$11+I1389*'Allocation - Base'!$H$12</f>
        <v>4.0296419381124275</v>
      </c>
      <c r="K1389" s="172">
        <f t="shared" ca="1" si="64"/>
        <v>0</v>
      </c>
      <c r="L1389" s="172">
        <f t="shared" ca="1" si="65"/>
        <v>3.9296419381124275</v>
      </c>
      <c r="M1389" s="172">
        <f t="shared" ca="1" si="66"/>
        <v>3.9296419381124275</v>
      </c>
      <c r="N1389" s="172"/>
    </row>
    <row r="1390" spans="2:14" x14ac:dyDescent="0.25">
      <c r="B1390" s="164">
        <v>1358</v>
      </c>
      <c r="C1390" s="172">
        <f ca="1">'Data (DefiLlama)'!$H$7*100+_xlfn.NORM.S.INV(RAND())*'Data (DefiLlama)'!$K$7*$C$6</f>
        <v>3.9473511025278367</v>
      </c>
      <c r="D1390" s="172">
        <f ca="1">'Data (DefiLlama)'!$H$8*100+_xlfn.NORM.S.INV(RAND())*'Data (DefiLlama)'!$K$8*$C$6</f>
        <v>3.9794191026663412</v>
      </c>
      <c r="E1390" s="172">
        <f ca="1">'Data (DefiLlama)'!$H$9*100+_xlfn.NORM.S.INV(RAND())*'Data (DefiLlama)'!$K$9*$C$6</f>
        <v>3.7760748492924829</v>
      </c>
      <c r="F1390" s="172">
        <f ca="1">'Data (DefiLlama)'!$H$10*100+_xlfn.NORM.S.INV(RAND())*'Data (DefiLlama)'!$K$10*$C$6</f>
        <v>3.179045515321584</v>
      </c>
      <c r="G1390" s="172">
        <f ca="1">'Data (DefiLlama)'!$H$11*100+_xlfn.NORM.S.INV(RAND())*'Data (DefiLlama)'!$K$11*$C$6</f>
        <v>0.30301362295981066</v>
      </c>
      <c r="H1390" s="172">
        <f ca="1">'Data (DefiLlama)'!$H$12*100+_xlfn.NORM.S.INV(RAND())*'Data (DefiLlama)'!$K$12*$C$6</f>
        <v>4.9928357161075088</v>
      </c>
      <c r="I1390" s="175">
        <f ca="1">'Data (DefiLlama)'!$H$13*100+_xlfn.NORM.S.INV(RAND())*'Data (DefiLlama)'!$K$13*$C$6</f>
        <v>5.068248840356584</v>
      </c>
      <c r="J1390" s="172">
        <f ca="1">C1390*'Allocation - Base'!$H$6+D1390*'Allocation - Base'!$H$7+E1390*'Allocation - Base'!$H$8+F1390*'Allocation - Base'!$H$9+G1390*'Allocation - Base'!$H$10+H1390*'Allocation - Base'!$H$11+I1390*'Allocation - Base'!$H$12</f>
        <v>3.8871548573121739</v>
      </c>
      <c r="K1390" s="172">
        <f t="shared" ca="1" si="64"/>
        <v>0.41152351421488681</v>
      </c>
      <c r="L1390" s="172">
        <f t="shared" ca="1" si="65"/>
        <v>3.3756313430972869</v>
      </c>
      <c r="M1390" s="172">
        <f t="shared" ca="1" si="66"/>
        <v>3.7871548573121738</v>
      </c>
      <c r="N1390" s="172"/>
    </row>
    <row r="1391" spans="2:14" x14ac:dyDescent="0.25">
      <c r="B1391" s="164">
        <v>1359</v>
      </c>
      <c r="C1391" s="172">
        <f ca="1">'Data (DefiLlama)'!$H$7*100+_xlfn.NORM.S.INV(RAND())*'Data (DefiLlama)'!$K$7*$C$6</f>
        <v>4.184827431341648</v>
      </c>
      <c r="D1391" s="172">
        <f ca="1">'Data (DefiLlama)'!$H$8*100+_xlfn.NORM.S.INV(RAND())*'Data (DefiLlama)'!$K$8*$C$6</f>
        <v>4.7401118863032305</v>
      </c>
      <c r="E1391" s="172">
        <f ca="1">'Data (DefiLlama)'!$H$9*100+_xlfn.NORM.S.INV(RAND())*'Data (DefiLlama)'!$K$9*$C$6</f>
        <v>4.5193316071947169</v>
      </c>
      <c r="F1391" s="172">
        <f ca="1">'Data (DefiLlama)'!$H$10*100+_xlfn.NORM.S.INV(RAND())*'Data (DefiLlama)'!$K$10*$C$6</f>
        <v>2.7390648620155327</v>
      </c>
      <c r="G1391" s="172">
        <f ca="1">'Data (DefiLlama)'!$H$11*100+_xlfn.NORM.S.INV(RAND())*'Data (DefiLlama)'!$K$11*$C$6</f>
        <v>-9.6058379902758673E-2</v>
      </c>
      <c r="H1391" s="172">
        <f ca="1">'Data (DefiLlama)'!$H$12*100+_xlfn.NORM.S.INV(RAND())*'Data (DefiLlama)'!$K$12*$C$6</f>
        <v>4.7899965298626572</v>
      </c>
      <c r="I1391" s="175">
        <f ca="1">'Data (DefiLlama)'!$H$13*100+_xlfn.NORM.S.INV(RAND())*'Data (DefiLlama)'!$K$13*$C$6</f>
        <v>4.0967006650005544</v>
      </c>
      <c r="J1391" s="172">
        <f ca="1">C1391*'Allocation - Base'!$H$6+D1391*'Allocation - Base'!$H$7+E1391*'Allocation - Base'!$H$8+F1391*'Allocation - Base'!$H$9+G1391*'Allocation - Base'!$H$10+H1391*'Allocation - Base'!$H$11+I1391*'Allocation - Base'!$H$12</f>
        <v>4.284005663261242</v>
      </c>
      <c r="K1391" s="172">
        <f t="shared" ca="1" si="64"/>
        <v>0</v>
      </c>
      <c r="L1391" s="172">
        <f t="shared" ca="1" si="65"/>
        <v>4.1840056632612423</v>
      </c>
      <c r="M1391" s="172">
        <f t="shared" ca="1" si="66"/>
        <v>4.1840056632612423</v>
      </c>
      <c r="N1391" s="172"/>
    </row>
    <row r="1392" spans="2:14" x14ac:dyDescent="0.25">
      <c r="B1392" s="164">
        <v>1360</v>
      </c>
      <c r="C1392" s="172">
        <f ca="1">'Data (DefiLlama)'!$H$7*100+_xlfn.NORM.S.INV(RAND())*'Data (DefiLlama)'!$K$7*$C$6</f>
        <v>4.7089223852629631</v>
      </c>
      <c r="D1392" s="172">
        <f ca="1">'Data (DefiLlama)'!$H$8*100+_xlfn.NORM.S.INV(RAND())*'Data (DefiLlama)'!$K$8*$C$6</f>
        <v>3.8301412231662466</v>
      </c>
      <c r="E1392" s="172">
        <f ca="1">'Data (DefiLlama)'!$H$9*100+_xlfn.NORM.S.INV(RAND())*'Data (DefiLlama)'!$K$9*$C$6</f>
        <v>4.3836015738618688</v>
      </c>
      <c r="F1392" s="172">
        <f ca="1">'Data (DefiLlama)'!$H$10*100+_xlfn.NORM.S.INV(RAND())*'Data (DefiLlama)'!$K$10*$C$6</f>
        <v>3.1740921485138642</v>
      </c>
      <c r="G1392" s="172">
        <f ca="1">'Data (DefiLlama)'!$H$11*100+_xlfn.NORM.S.INV(RAND())*'Data (DefiLlama)'!$K$11*$C$6</f>
        <v>0.21044358185643222</v>
      </c>
      <c r="H1392" s="172">
        <f ca="1">'Data (DefiLlama)'!$H$12*100+_xlfn.NORM.S.INV(RAND())*'Data (DefiLlama)'!$K$12*$C$6</f>
        <v>5.3508498268441205</v>
      </c>
      <c r="I1392" s="175">
        <f ca="1">'Data (DefiLlama)'!$H$13*100+_xlfn.NORM.S.INV(RAND())*'Data (DefiLlama)'!$K$13*$C$6</f>
        <v>5.7876003788766832</v>
      </c>
      <c r="J1392" s="172">
        <f ca="1">C1392*'Allocation - Base'!$H$6+D1392*'Allocation - Base'!$H$7+E1392*'Allocation - Base'!$H$8+F1392*'Allocation - Base'!$H$9+G1392*'Allocation - Base'!$H$10+H1392*'Allocation - Base'!$H$11+I1392*'Allocation - Base'!$H$12</f>
        <v>4.2792620679553579</v>
      </c>
      <c r="K1392" s="172">
        <f t="shared" ca="1" si="64"/>
        <v>0</v>
      </c>
      <c r="L1392" s="172">
        <f t="shared" ca="1" si="65"/>
        <v>4.1792620679553583</v>
      </c>
      <c r="M1392" s="172">
        <f t="shared" ca="1" si="66"/>
        <v>4.1792620679553583</v>
      </c>
      <c r="N1392" s="172"/>
    </row>
    <row r="1393" spans="2:14" x14ac:dyDescent="0.25">
      <c r="B1393" s="164">
        <v>1361</v>
      </c>
      <c r="C1393" s="172">
        <f ca="1">'Data (DefiLlama)'!$H$7*100+_xlfn.NORM.S.INV(RAND())*'Data (DefiLlama)'!$K$7*$C$6</f>
        <v>4.2497536366523514</v>
      </c>
      <c r="D1393" s="172">
        <f ca="1">'Data (DefiLlama)'!$H$8*100+_xlfn.NORM.S.INV(RAND())*'Data (DefiLlama)'!$K$8*$C$6</f>
        <v>5.8045212586268233</v>
      </c>
      <c r="E1393" s="172">
        <f ca="1">'Data (DefiLlama)'!$H$9*100+_xlfn.NORM.S.INV(RAND())*'Data (DefiLlama)'!$K$9*$C$6</f>
        <v>4.0357194130902414</v>
      </c>
      <c r="F1393" s="172">
        <f ca="1">'Data (DefiLlama)'!$H$10*100+_xlfn.NORM.S.INV(RAND())*'Data (DefiLlama)'!$K$10*$C$6</f>
        <v>3.7286715513721069</v>
      </c>
      <c r="G1393" s="172">
        <f ca="1">'Data (DefiLlama)'!$H$11*100+_xlfn.NORM.S.INV(RAND())*'Data (DefiLlama)'!$K$11*$C$6</f>
        <v>-0.30022577597831368</v>
      </c>
      <c r="H1393" s="172">
        <f ca="1">'Data (DefiLlama)'!$H$12*100+_xlfn.NORM.S.INV(RAND())*'Data (DefiLlama)'!$K$12*$C$6</f>
        <v>5.8335878541773329</v>
      </c>
      <c r="I1393" s="175">
        <f ca="1">'Data (DefiLlama)'!$H$13*100+_xlfn.NORM.S.INV(RAND())*'Data (DefiLlama)'!$K$13*$C$6</f>
        <v>6.0131036760434675</v>
      </c>
      <c r="J1393" s="172">
        <f ca="1">C1393*'Allocation - Base'!$H$6+D1393*'Allocation - Base'!$H$7+E1393*'Allocation - Base'!$H$8+F1393*'Allocation - Base'!$H$9+G1393*'Allocation - Base'!$H$10+H1393*'Allocation - Base'!$H$11+I1393*'Allocation - Base'!$H$12</f>
        <v>4.5950131482526553</v>
      </c>
      <c r="K1393" s="172">
        <f t="shared" ca="1" si="64"/>
        <v>0</v>
      </c>
      <c r="L1393" s="172">
        <f t="shared" ca="1" si="65"/>
        <v>4.4950131482526556</v>
      </c>
      <c r="M1393" s="172">
        <f t="shared" ca="1" si="66"/>
        <v>4.4950131482526556</v>
      </c>
      <c r="N1393" s="172"/>
    </row>
    <row r="1394" spans="2:14" x14ac:dyDescent="0.25">
      <c r="B1394" s="164">
        <v>1362</v>
      </c>
      <c r="C1394" s="172">
        <f ca="1">'Data (DefiLlama)'!$H$7*100+_xlfn.NORM.S.INV(RAND())*'Data (DefiLlama)'!$K$7*$C$6</f>
        <v>4.2768291641389728</v>
      </c>
      <c r="D1394" s="172">
        <f ca="1">'Data (DefiLlama)'!$H$8*100+_xlfn.NORM.S.INV(RAND())*'Data (DefiLlama)'!$K$8*$C$6</f>
        <v>4.9145496893342511</v>
      </c>
      <c r="E1394" s="172">
        <f ca="1">'Data (DefiLlama)'!$H$9*100+_xlfn.NORM.S.INV(RAND())*'Data (DefiLlama)'!$K$9*$C$6</f>
        <v>3.4967007704833288</v>
      </c>
      <c r="F1394" s="172">
        <f ca="1">'Data (DefiLlama)'!$H$10*100+_xlfn.NORM.S.INV(RAND())*'Data (DefiLlama)'!$K$10*$C$6</f>
        <v>2.8273733198559459</v>
      </c>
      <c r="G1394" s="172">
        <f ca="1">'Data (DefiLlama)'!$H$11*100+_xlfn.NORM.S.INV(RAND())*'Data (DefiLlama)'!$K$11*$C$6</f>
        <v>6.9461000160159617E-2</v>
      </c>
      <c r="H1394" s="172">
        <f ca="1">'Data (DefiLlama)'!$H$12*100+_xlfn.NORM.S.INV(RAND())*'Data (DefiLlama)'!$K$12*$C$6</f>
        <v>4.297909841388118</v>
      </c>
      <c r="I1394" s="175">
        <f ca="1">'Data (DefiLlama)'!$H$13*100+_xlfn.NORM.S.INV(RAND())*'Data (DefiLlama)'!$K$13*$C$6</f>
        <v>5.9229239262530582</v>
      </c>
      <c r="J1394" s="172">
        <f ca="1">C1394*'Allocation - Base'!$H$6+D1394*'Allocation - Base'!$H$7+E1394*'Allocation - Base'!$H$8+F1394*'Allocation - Base'!$H$9+G1394*'Allocation - Base'!$H$10+H1394*'Allocation - Base'!$H$11+I1394*'Allocation - Base'!$H$12</f>
        <v>4.0340208904123127</v>
      </c>
      <c r="K1394" s="172">
        <f t="shared" ca="1" si="64"/>
        <v>0</v>
      </c>
      <c r="L1394" s="172">
        <f t="shared" ca="1" si="65"/>
        <v>3.9340208904123126</v>
      </c>
      <c r="M1394" s="172">
        <f t="shared" ca="1" si="66"/>
        <v>3.9340208904123126</v>
      </c>
      <c r="N1394" s="172"/>
    </row>
    <row r="1395" spans="2:14" x14ac:dyDescent="0.25">
      <c r="B1395" s="164">
        <v>1363</v>
      </c>
      <c r="C1395" s="172">
        <f ca="1">'Data (DefiLlama)'!$H$7*100+_xlfn.NORM.S.INV(RAND())*'Data (DefiLlama)'!$K$7*$C$6</f>
        <v>4.2844344678066815</v>
      </c>
      <c r="D1395" s="172">
        <f ca="1">'Data (DefiLlama)'!$H$8*100+_xlfn.NORM.S.INV(RAND())*'Data (DefiLlama)'!$K$8*$C$6</f>
        <v>4.9170952942234258</v>
      </c>
      <c r="E1395" s="172">
        <f ca="1">'Data (DefiLlama)'!$H$9*100+_xlfn.NORM.S.INV(RAND())*'Data (DefiLlama)'!$K$9*$C$6</f>
        <v>4.9800921842175701</v>
      </c>
      <c r="F1395" s="172">
        <f ca="1">'Data (DefiLlama)'!$H$10*100+_xlfn.NORM.S.INV(RAND())*'Data (DefiLlama)'!$K$10*$C$6</f>
        <v>2.7876314695870552</v>
      </c>
      <c r="G1395" s="172">
        <f ca="1">'Data (DefiLlama)'!$H$11*100+_xlfn.NORM.S.INV(RAND())*'Data (DefiLlama)'!$K$11*$C$6</f>
        <v>-0.12326746416995822</v>
      </c>
      <c r="H1395" s="172">
        <f ca="1">'Data (DefiLlama)'!$H$12*100+_xlfn.NORM.S.INV(RAND())*'Data (DefiLlama)'!$K$12*$C$6</f>
        <v>3.676944609419813</v>
      </c>
      <c r="I1395" s="175">
        <f ca="1">'Data (DefiLlama)'!$H$13*100+_xlfn.NORM.S.INV(RAND())*'Data (DefiLlama)'!$K$13*$C$6</f>
        <v>7.0164366299137404</v>
      </c>
      <c r="J1395" s="172">
        <f ca="1">C1395*'Allocation - Base'!$H$6+D1395*'Allocation - Base'!$H$7+E1395*'Allocation - Base'!$H$8+F1395*'Allocation - Base'!$H$9+G1395*'Allocation - Base'!$H$10+H1395*'Allocation - Base'!$H$11+I1395*'Allocation - Base'!$H$12</f>
        <v>4.3050055281567277</v>
      </c>
      <c r="K1395" s="172">
        <f t="shared" ca="1" si="64"/>
        <v>0</v>
      </c>
      <c r="L1395" s="172">
        <f t="shared" ca="1" si="65"/>
        <v>4.205005528156728</v>
      </c>
      <c r="M1395" s="172">
        <f t="shared" ca="1" si="66"/>
        <v>4.205005528156728</v>
      </c>
      <c r="N1395" s="172"/>
    </row>
    <row r="1396" spans="2:14" x14ac:dyDescent="0.25">
      <c r="B1396" s="164">
        <v>1364</v>
      </c>
      <c r="C1396" s="172">
        <f ca="1">'Data (DefiLlama)'!$H$7*100+_xlfn.NORM.S.INV(RAND())*'Data (DefiLlama)'!$K$7*$C$6</f>
        <v>4.0454893423295015</v>
      </c>
      <c r="D1396" s="172">
        <f ca="1">'Data (DefiLlama)'!$H$8*100+_xlfn.NORM.S.INV(RAND())*'Data (DefiLlama)'!$K$8*$C$6</f>
        <v>5.0788829714501578</v>
      </c>
      <c r="E1396" s="172">
        <f ca="1">'Data (DefiLlama)'!$H$9*100+_xlfn.NORM.S.INV(RAND())*'Data (DefiLlama)'!$K$9*$C$6</f>
        <v>5.3366885931098889</v>
      </c>
      <c r="F1396" s="172">
        <f ca="1">'Data (DefiLlama)'!$H$10*100+_xlfn.NORM.S.INV(RAND())*'Data (DefiLlama)'!$K$10*$C$6</f>
        <v>2.1972257228544638</v>
      </c>
      <c r="G1396" s="172">
        <f ca="1">'Data (DefiLlama)'!$H$11*100+_xlfn.NORM.S.INV(RAND())*'Data (DefiLlama)'!$K$11*$C$6</f>
        <v>0.138213659646994</v>
      </c>
      <c r="H1396" s="172">
        <f ca="1">'Data (DefiLlama)'!$H$12*100+_xlfn.NORM.S.INV(RAND())*'Data (DefiLlama)'!$K$12*$C$6</f>
        <v>4.8361834608057936</v>
      </c>
      <c r="I1396" s="175">
        <f ca="1">'Data (DefiLlama)'!$H$13*100+_xlfn.NORM.S.INV(RAND())*'Data (DefiLlama)'!$K$13*$C$6</f>
        <v>6.9137279437555126</v>
      </c>
      <c r="J1396" s="172">
        <f ca="1">C1396*'Allocation - Base'!$H$6+D1396*'Allocation - Base'!$H$7+E1396*'Allocation - Base'!$H$8+F1396*'Allocation - Base'!$H$9+G1396*'Allocation - Base'!$H$10+H1396*'Allocation - Base'!$H$11+I1396*'Allocation - Base'!$H$12</f>
        <v>4.5498778959420809</v>
      </c>
      <c r="K1396" s="172">
        <f t="shared" ca="1" si="64"/>
        <v>0</v>
      </c>
      <c r="L1396" s="172">
        <f t="shared" ca="1" si="65"/>
        <v>4.4498778959420813</v>
      </c>
      <c r="M1396" s="172">
        <f t="shared" ca="1" si="66"/>
        <v>4.4498778959420813</v>
      </c>
      <c r="N1396" s="172"/>
    </row>
    <row r="1397" spans="2:14" x14ac:dyDescent="0.25">
      <c r="B1397" s="164">
        <v>1365</v>
      </c>
      <c r="C1397" s="172">
        <f ca="1">'Data (DefiLlama)'!$H$7*100+_xlfn.NORM.S.INV(RAND())*'Data (DefiLlama)'!$K$7*$C$6</f>
        <v>4.0825312761909114</v>
      </c>
      <c r="D1397" s="172">
        <f ca="1">'Data (DefiLlama)'!$H$8*100+_xlfn.NORM.S.INV(RAND())*'Data (DefiLlama)'!$K$8*$C$6</f>
        <v>4.329680441753986</v>
      </c>
      <c r="E1397" s="172">
        <f ca="1">'Data (DefiLlama)'!$H$9*100+_xlfn.NORM.S.INV(RAND())*'Data (DefiLlama)'!$K$9*$C$6</f>
        <v>3.7206038650426185</v>
      </c>
      <c r="F1397" s="172">
        <f ca="1">'Data (DefiLlama)'!$H$10*100+_xlfn.NORM.S.INV(RAND())*'Data (DefiLlama)'!$K$10*$C$6</f>
        <v>3.2635910990581944</v>
      </c>
      <c r="G1397" s="172">
        <f ca="1">'Data (DefiLlama)'!$H$11*100+_xlfn.NORM.S.INV(RAND())*'Data (DefiLlama)'!$K$11*$C$6</f>
        <v>0.11698004998679661</v>
      </c>
      <c r="H1397" s="172">
        <f ca="1">'Data (DefiLlama)'!$H$12*100+_xlfn.NORM.S.INV(RAND())*'Data (DefiLlama)'!$K$12*$C$6</f>
        <v>3.9974183546577566</v>
      </c>
      <c r="I1397" s="175">
        <f ca="1">'Data (DefiLlama)'!$H$13*100+_xlfn.NORM.S.INV(RAND())*'Data (DefiLlama)'!$K$13*$C$6</f>
        <v>5.3785003682121904</v>
      </c>
      <c r="J1397" s="172">
        <f ca="1">C1397*'Allocation - Base'!$H$6+D1397*'Allocation - Base'!$H$7+E1397*'Allocation - Base'!$H$8+F1397*'Allocation - Base'!$H$9+G1397*'Allocation - Base'!$H$10+H1397*'Allocation - Base'!$H$11+I1397*'Allocation - Base'!$H$12</f>
        <v>3.8427922152544283</v>
      </c>
      <c r="K1397" s="172">
        <f t="shared" ca="1" si="64"/>
        <v>4.1265517227140851</v>
      </c>
      <c r="L1397" s="172">
        <f t="shared" ca="1" si="65"/>
        <v>-0.38375950745965692</v>
      </c>
      <c r="M1397" s="172">
        <f t="shared" ca="1" si="66"/>
        <v>3.7427922152544282</v>
      </c>
      <c r="N1397" s="172"/>
    </row>
    <row r="1398" spans="2:14" x14ac:dyDescent="0.25">
      <c r="B1398" s="164">
        <v>1366</v>
      </c>
      <c r="C1398" s="172">
        <f ca="1">'Data (DefiLlama)'!$H$7*100+_xlfn.NORM.S.INV(RAND())*'Data (DefiLlama)'!$K$7*$C$6</f>
        <v>3.7749120772104834</v>
      </c>
      <c r="D1398" s="172">
        <f ca="1">'Data (DefiLlama)'!$H$8*100+_xlfn.NORM.S.INV(RAND())*'Data (DefiLlama)'!$K$8*$C$6</f>
        <v>4.95723670167766</v>
      </c>
      <c r="E1398" s="172">
        <f ca="1">'Data (DefiLlama)'!$H$9*100+_xlfn.NORM.S.INV(RAND())*'Data (DefiLlama)'!$K$9*$C$6</f>
        <v>2.7767171569058133</v>
      </c>
      <c r="F1398" s="172">
        <f ca="1">'Data (DefiLlama)'!$H$10*100+_xlfn.NORM.S.INV(RAND())*'Data (DefiLlama)'!$K$10*$C$6</f>
        <v>3.2099739164775016</v>
      </c>
      <c r="G1398" s="172">
        <f ca="1">'Data (DefiLlama)'!$H$11*100+_xlfn.NORM.S.INV(RAND())*'Data (DefiLlama)'!$K$11*$C$6</f>
        <v>0.10331190179827783</v>
      </c>
      <c r="H1398" s="172">
        <f ca="1">'Data (DefiLlama)'!$H$12*100+_xlfn.NORM.S.INV(RAND())*'Data (DefiLlama)'!$K$12*$C$6</f>
        <v>5.4806406944566426</v>
      </c>
      <c r="I1398" s="175">
        <f ca="1">'Data (DefiLlama)'!$H$13*100+_xlfn.NORM.S.INV(RAND())*'Data (DefiLlama)'!$K$13*$C$6</f>
        <v>6.0150763081515501</v>
      </c>
      <c r="J1398" s="172">
        <f ca="1">C1398*'Allocation - Base'!$H$6+D1398*'Allocation - Base'!$H$7+E1398*'Allocation - Base'!$H$8+F1398*'Allocation - Base'!$H$9+G1398*'Allocation - Base'!$H$10+H1398*'Allocation - Base'!$H$11+I1398*'Allocation - Base'!$H$12</f>
        <v>3.8932237870674236</v>
      </c>
      <c r="K1398" s="172">
        <f t="shared" ca="1" si="64"/>
        <v>0</v>
      </c>
      <c r="L1398" s="172">
        <f t="shared" ca="1" si="65"/>
        <v>3.7932237870674235</v>
      </c>
      <c r="M1398" s="172">
        <f t="shared" ca="1" si="66"/>
        <v>3.7932237870674235</v>
      </c>
      <c r="N1398" s="172"/>
    </row>
    <row r="1399" spans="2:14" x14ac:dyDescent="0.25">
      <c r="B1399" s="164">
        <v>1367</v>
      </c>
      <c r="C1399" s="172">
        <f ca="1">'Data (DefiLlama)'!$H$7*100+_xlfn.NORM.S.INV(RAND())*'Data (DefiLlama)'!$K$7*$C$6</f>
        <v>4.5136346096904152</v>
      </c>
      <c r="D1399" s="172">
        <f ca="1">'Data (DefiLlama)'!$H$8*100+_xlfn.NORM.S.INV(RAND())*'Data (DefiLlama)'!$K$8*$C$6</f>
        <v>6.0067955070250845</v>
      </c>
      <c r="E1399" s="172">
        <f ca="1">'Data (DefiLlama)'!$H$9*100+_xlfn.NORM.S.INV(RAND())*'Data (DefiLlama)'!$K$9*$C$6</f>
        <v>4.6239282604018497</v>
      </c>
      <c r="F1399" s="172">
        <f ca="1">'Data (DefiLlama)'!$H$10*100+_xlfn.NORM.S.INV(RAND())*'Data (DefiLlama)'!$K$10*$C$6</f>
        <v>3.482890746632747</v>
      </c>
      <c r="G1399" s="172">
        <f ca="1">'Data (DefiLlama)'!$H$11*100+_xlfn.NORM.S.INV(RAND())*'Data (DefiLlama)'!$K$11*$C$6</f>
        <v>-1.2402711130953101E-3</v>
      </c>
      <c r="H1399" s="172">
        <f ca="1">'Data (DefiLlama)'!$H$12*100+_xlfn.NORM.S.INV(RAND())*'Data (DefiLlama)'!$K$12*$C$6</f>
        <v>3.4069996924385952</v>
      </c>
      <c r="I1399" s="175">
        <f ca="1">'Data (DefiLlama)'!$H$13*100+_xlfn.NORM.S.INV(RAND())*'Data (DefiLlama)'!$K$13*$C$6</f>
        <v>6.9531773714129033</v>
      </c>
      <c r="J1399" s="172">
        <f ca="1">C1399*'Allocation - Base'!$H$6+D1399*'Allocation - Base'!$H$7+E1399*'Allocation - Base'!$H$8+F1399*'Allocation - Base'!$H$9+G1399*'Allocation - Base'!$H$10+H1399*'Allocation - Base'!$H$11+I1399*'Allocation - Base'!$H$12</f>
        <v>4.5227592650739918</v>
      </c>
      <c r="K1399" s="172">
        <f t="shared" ca="1" si="64"/>
        <v>0</v>
      </c>
      <c r="L1399" s="172">
        <f t="shared" ca="1" si="65"/>
        <v>4.4227592650739922</v>
      </c>
      <c r="M1399" s="172">
        <f t="shared" ca="1" si="66"/>
        <v>4.4227592650739922</v>
      </c>
      <c r="N1399" s="172"/>
    </row>
    <row r="1400" spans="2:14" x14ac:dyDescent="0.25">
      <c r="B1400" s="164">
        <v>1368</v>
      </c>
      <c r="C1400" s="172">
        <f ca="1">'Data (DefiLlama)'!$H$7*100+_xlfn.NORM.S.INV(RAND())*'Data (DefiLlama)'!$K$7*$C$6</f>
        <v>4.3290518180330153</v>
      </c>
      <c r="D1400" s="172">
        <f ca="1">'Data (DefiLlama)'!$H$8*100+_xlfn.NORM.S.INV(RAND())*'Data (DefiLlama)'!$K$8*$C$6</f>
        <v>4.7895609630450293</v>
      </c>
      <c r="E1400" s="172">
        <f ca="1">'Data (DefiLlama)'!$H$9*100+_xlfn.NORM.S.INV(RAND())*'Data (DefiLlama)'!$K$9*$C$6</f>
        <v>3.7425878398630537</v>
      </c>
      <c r="F1400" s="172">
        <f ca="1">'Data (DefiLlama)'!$H$10*100+_xlfn.NORM.S.INV(RAND())*'Data (DefiLlama)'!$K$10*$C$6</f>
        <v>2.9335867721764179</v>
      </c>
      <c r="G1400" s="172">
        <f ca="1">'Data (DefiLlama)'!$H$11*100+_xlfn.NORM.S.INV(RAND())*'Data (DefiLlama)'!$K$11*$C$6</f>
        <v>-0.19232774978533923</v>
      </c>
      <c r="H1400" s="172">
        <f ca="1">'Data (DefiLlama)'!$H$12*100+_xlfn.NORM.S.INV(RAND())*'Data (DefiLlama)'!$K$12*$C$6</f>
        <v>5.1352639941664044</v>
      </c>
      <c r="I1400" s="175">
        <f ca="1">'Data (DefiLlama)'!$H$13*100+_xlfn.NORM.S.INV(RAND())*'Data (DefiLlama)'!$K$13*$C$6</f>
        <v>4.1505075909233495</v>
      </c>
      <c r="J1400" s="172">
        <f ca="1">C1400*'Allocation - Base'!$H$6+D1400*'Allocation - Base'!$H$7+E1400*'Allocation - Base'!$H$8+F1400*'Allocation - Base'!$H$9+G1400*'Allocation - Base'!$H$10+H1400*'Allocation - Base'!$H$11+I1400*'Allocation - Base'!$H$12</f>
        <v>4.1924259577726195</v>
      </c>
      <c r="K1400" s="172">
        <f t="shared" ca="1" si="64"/>
        <v>0</v>
      </c>
      <c r="L1400" s="172">
        <f t="shared" ca="1" si="65"/>
        <v>4.0924259577726199</v>
      </c>
      <c r="M1400" s="172">
        <f t="shared" ca="1" si="66"/>
        <v>4.0924259577726199</v>
      </c>
      <c r="N1400" s="172"/>
    </row>
    <row r="1401" spans="2:14" x14ac:dyDescent="0.25">
      <c r="B1401" s="164">
        <v>1369</v>
      </c>
      <c r="C1401" s="172">
        <f ca="1">'Data (DefiLlama)'!$H$7*100+_xlfn.NORM.S.INV(RAND())*'Data (DefiLlama)'!$K$7*$C$6</f>
        <v>4.3027142835049084</v>
      </c>
      <c r="D1401" s="172">
        <f ca="1">'Data (DefiLlama)'!$H$8*100+_xlfn.NORM.S.INV(RAND())*'Data (DefiLlama)'!$K$8*$C$6</f>
        <v>4.9690135697189426</v>
      </c>
      <c r="E1401" s="172">
        <f ca="1">'Data (DefiLlama)'!$H$9*100+_xlfn.NORM.S.INV(RAND())*'Data (DefiLlama)'!$K$9*$C$6</f>
        <v>3.6009648743775577</v>
      </c>
      <c r="F1401" s="172">
        <f ca="1">'Data (DefiLlama)'!$H$10*100+_xlfn.NORM.S.INV(RAND())*'Data (DefiLlama)'!$K$10*$C$6</f>
        <v>3.4204088453546095</v>
      </c>
      <c r="G1401" s="172">
        <f ca="1">'Data (DefiLlama)'!$H$11*100+_xlfn.NORM.S.INV(RAND())*'Data (DefiLlama)'!$K$11*$C$6</f>
        <v>0.22480269487292612</v>
      </c>
      <c r="H1401" s="172">
        <f ca="1">'Data (DefiLlama)'!$H$12*100+_xlfn.NORM.S.INV(RAND())*'Data (DefiLlama)'!$K$12*$C$6</f>
        <v>4.2030693573350133</v>
      </c>
      <c r="I1401" s="175">
        <f ca="1">'Data (DefiLlama)'!$H$13*100+_xlfn.NORM.S.INV(RAND())*'Data (DefiLlama)'!$K$13*$C$6</f>
        <v>4.5021219678057633</v>
      </c>
      <c r="J1401" s="172">
        <f ca="1">C1401*'Allocation - Base'!$H$6+D1401*'Allocation - Base'!$H$7+E1401*'Allocation - Base'!$H$8+F1401*'Allocation - Base'!$H$9+G1401*'Allocation - Base'!$H$10+H1401*'Allocation - Base'!$H$11+I1401*'Allocation - Base'!$H$12</f>
        <v>4.0750094344194956</v>
      </c>
      <c r="K1401" s="172">
        <f t="shared" ca="1" si="64"/>
        <v>0.75306463469128204</v>
      </c>
      <c r="L1401" s="172">
        <f t="shared" ca="1" si="65"/>
        <v>3.2219447997282136</v>
      </c>
      <c r="M1401" s="172">
        <f t="shared" ca="1" si="66"/>
        <v>3.9750094344194955</v>
      </c>
      <c r="N1401" s="172"/>
    </row>
    <row r="1402" spans="2:14" x14ac:dyDescent="0.25">
      <c r="B1402" s="164">
        <v>1370</v>
      </c>
      <c r="C1402" s="172">
        <f ca="1">'Data (DefiLlama)'!$H$7*100+_xlfn.NORM.S.INV(RAND())*'Data (DefiLlama)'!$K$7*$C$6</f>
        <v>4.397878604003151</v>
      </c>
      <c r="D1402" s="172">
        <f ca="1">'Data (DefiLlama)'!$H$8*100+_xlfn.NORM.S.INV(RAND())*'Data (DefiLlama)'!$K$8*$C$6</f>
        <v>4.2298765455062384</v>
      </c>
      <c r="E1402" s="172">
        <f ca="1">'Data (DefiLlama)'!$H$9*100+_xlfn.NORM.S.INV(RAND())*'Data (DefiLlama)'!$K$9*$C$6</f>
        <v>4.2133525483017253</v>
      </c>
      <c r="F1402" s="172">
        <f ca="1">'Data (DefiLlama)'!$H$10*100+_xlfn.NORM.S.INV(RAND())*'Data (DefiLlama)'!$K$10*$C$6</f>
        <v>3.0268101035552508</v>
      </c>
      <c r="G1402" s="172">
        <f ca="1">'Data (DefiLlama)'!$H$11*100+_xlfn.NORM.S.INV(RAND())*'Data (DefiLlama)'!$K$11*$C$6</f>
        <v>3.8891640288972643E-2</v>
      </c>
      <c r="H1402" s="172">
        <f ca="1">'Data (DefiLlama)'!$H$12*100+_xlfn.NORM.S.INV(RAND())*'Data (DefiLlama)'!$K$12*$C$6</f>
        <v>5.3490437364758012</v>
      </c>
      <c r="I1402" s="175">
        <f ca="1">'Data (DefiLlama)'!$H$13*100+_xlfn.NORM.S.INV(RAND())*'Data (DefiLlama)'!$K$13*$C$6</f>
        <v>6.9306980678426244</v>
      </c>
      <c r="J1402" s="172">
        <f ca="1">C1402*'Allocation - Base'!$H$6+D1402*'Allocation - Base'!$H$7+E1402*'Allocation - Base'!$H$8+F1402*'Allocation - Base'!$H$9+G1402*'Allocation - Base'!$H$10+H1402*'Allocation - Base'!$H$11+I1402*'Allocation - Base'!$H$12</f>
        <v>4.2344719971387548</v>
      </c>
      <c r="K1402" s="172">
        <f t="shared" ca="1" si="64"/>
        <v>0</v>
      </c>
      <c r="L1402" s="172">
        <f t="shared" ca="1" si="65"/>
        <v>4.1344719971387551</v>
      </c>
      <c r="M1402" s="172">
        <f t="shared" ca="1" si="66"/>
        <v>4.1344719971387551</v>
      </c>
      <c r="N1402" s="172"/>
    </row>
    <row r="1403" spans="2:14" x14ac:dyDescent="0.25">
      <c r="B1403" s="164">
        <v>1371</v>
      </c>
      <c r="C1403" s="172">
        <f ca="1">'Data (DefiLlama)'!$H$7*100+_xlfn.NORM.S.INV(RAND())*'Data (DefiLlama)'!$K$7*$C$6</f>
        <v>4.5368458878612055</v>
      </c>
      <c r="D1403" s="172">
        <f ca="1">'Data (DefiLlama)'!$H$8*100+_xlfn.NORM.S.INV(RAND())*'Data (DefiLlama)'!$K$8*$C$6</f>
        <v>5.0774898442283893</v>
      </c>
      <c r="E1403" s="172">
        <f ca="1">'Data (DefiLlama)'!$H$9*100+_xlfn.NORM.S.INV(RAND())*'Data (DefiLlama)'!$K$9*$C$6</f>
        <v>3.8395833585515899</v>
      </c>
      <c r="F1403" s="172">
        <f ca="1">'Data (DefiLlama)'!$H$10*100+_xlfn.NORM.S.INV(RAND())*'Data (DefiLlama)'!$K$10*$C$6</f>
        <v>3.8421502634433762</v>
      </c>
      <c r="G1403" s="172">
        <f ca="1">'Data (DefiLlama)'!$H$11*100+_xlfn.NORM.S.INV(RAND())*'Data (DefiLlama)'!$K$11*$C$6</f>
        <v>-2.7363959974755481E-2</v>
      </c>
      <c r="H1403" s="172">
        <f ca="1">'Data (DefiLlama)'!$H$12*100+_xlfn.NORM.S.INV(RAND())*'Data (DefiLlama)'!$K$12*$C$6</f>
        <v>4.9128062620246951</v>
      </c>
      <c r="I1403" s="175">
        <f ca="1">'Data (DefiLlama)'!$H$13*100+_xlfn.NORM.S.INV(RAND())*'Data (DefiLlama)'!$K$13*$C$6</f>
        <v>6.1715797560854195</v>
      </c>
      <c r="J1403" s="172">
        <f ca="1">C1403*'Allocation - Base'!$H$6+D1403*'Allocation - Base'!$H$7+E1403*'Allocation - Base'!$H$8+F1403*'Allocation - Base'!$H$9+G1403*'Allocation - Base'!$H$10+H1403*'Allocation - Base'!$H$11+I1403*'Allocation - Base'!$H$12</f>
        <v>4.3258748083583232</v>
      </c>
      <c r="K1403" s="172">
        <f t="shared" ca="1" si="64"/>
        <v>0</v>
      </c>
      <c r="L1403" s="172">
        <f t="shared" ca="1" si="65"/>
        <v>4.2258748083583235</v>
      </c>
      <c r="M1403" s="172">
        <f t="shared" ca="1" si="66"/>
        <v>4.2258748083583235</v>
      </c>
      <c r="N1403" s="172"/>
    </row>
    <row r="1404" spans="2:14" x14ac:dyDescent="0.25">
      <c r="B1404" s="164">
        <v>1372</v>
      </c>
      <c r="C1404" s="172">
        <f ca="1">'Data (DefiLlama)'!$H$7*100+_xlfn.NORM.S.INV(RAND())*'Data (DefiLlama)'!$K$7*$C$6</f>
        <v>4.4374125071601114</v>
      </c>
      <c r="D1404" s="172">
        <f ca="1">'Data (DefiLlama)'!$H$8*100+_xlfn.NORM.S.INV(RAND())*'Data (DefiLlama)'!$K$8*$C$6</f>
        <v>5.4296173075171339</v>
      </c>
      <c r="E1404" s="172">
        <f ca="1">'Data (DefiLlama)'!$H$9*100+_xlfn.NORM.S.INV(RAND())*'Data (DefiLlama)'!$K$9*$C$6</f>
        <v>4.5328276691210778</v>
      </c>
      <c r="F1404" s="172">
        <f ca="1">'Data (DefiLlama)'!$H$10*100+_xlfn.NORM.S.INV(RAND())*'Data (DefiLlama)'!$K$10*$C$6</f>
        <v>3.6852337259385841</v>
      </c>
      <c r="G1404" s="172">
        <f ca="1">'Data (DefiLlama)'!$H$11*100+_xlfn.NORM.S.INV(RAND())*'Data (DefiLlama)'!$K$11*$C$6</f>
        <v>0.21429961864337796</v>
      </c>
      <c r="H1404" s="172">
        <f ca="1">'Data (DefiLlama)'!$H$12*100+_xlfn.NORM.S.INV(RAND())*'Data (DefiLlama)'!$K$12*$C$6</f>
        <v>3.457328076884183</v>
      </c>
      <c r="I1404" s="175">
        <f ca="1">'Data (DefiLlama)'!$H$13*100+_xlfn.NORM.S.INV(RAND())*'Data (DefiLlama)'!$K$13*$C$6</f>
        <v>5.358402523344858</v>
      </c>
      <c r="J1404" s="172">
        <f ca="1">C1404*'Allocation - Base'!$H$6+D1404*'Allocation - Base'!$H$7+E1404*'Allocation - Base'!$H$8+F1404*'Allocation - Base'!$H$9+G1404*'Allocation - Base'!$H$10+H1404*'Allocation - Base'!$H$11+I1404*'Allocation - Base'!$H$12</f>
        <v>4.3511491887723821</v>
      </c>
      <c r="K1404" s="172">
        <f t="shared" ca="1" si="64"/>
        <v>1.2732356924326476</v>
      </c>
      <c r="L1404" s="172">
        <f t="shared" ca="1" si="65"/>
        <v>2.9779134963397347</v>
      </c>
      <c r="M1404" s="172">
        <f t="shared" ca="1" si="66"/>
        <v>4.2511491887723825</v>
      </c>
      <c r="N1404" s="172"/>
    </row>
    <row r="1405" spans="2:14" x14ac:dyDescent="0.25">
      <c r="B1405" s="164">
        <v>1373</v>
      </c>
      <c r="C1405" s="172">
        <f ca="1">'Data (DefiLlama)'!$H$7*100+_xlfn.NORM.S.INV(RAND())*'Data (DefiLlama)'!$K$7*$C$6</f>
        <v>4.37829397627773</v>
      </c>
      <c r="D1405" s="172">
        <f ca="1">'Data (DefiLlama)'!$H$8*100+_xlfn.NORM.S.INV(RAND())*'Data (DefiLlama)'!$K$8*$C$6</f>
        <v>5.3152470449136304</v>
      </c>
      <c r="E1405" s="172">
        <f ca="1">'Data (DefiLlama)'!$H$9*100+_xlfn.NORM.S.INV(RAND())*'Data (DefiLlama)'!$K$9*$C$6</f>
        <v>4.6517393423596554</v>
      </c>
      <c r="F1405" s="172">
        <f ca="1">'Data (DefiLlama)'!$H$10*100+_xlfn.NORM.S.INV(RAND())*'Data (DefiLlama)'!$K$10*$C$6</f>
        <v>3.2216820253928358</v>
      </c>
      <c r="G1405" s="172">
        <f ca="1">'Data (DefiLlama)'!$H$11*100+_xlfn.NORM.S.INV(RAND())*'Data (DefiLlama)'!$K$11*$C$6</f>
        <v>-0.14439340903658843</v>
      </c>
      <c r="H1405" s="172">
        <f ca="1">'Data (DefiLlama)'!$H$12*100+_xlfn.NORM.S.INV(RAND())*'Data (DefiLlama)'!$K$12*$C$6</f>
        <v>5.3842538789340155</v>
      </c>
      <c r="I1405" s="175">
        <f ca="1">'Data (DefiLlama)'!$H$13*100+_xlfn.NORM.S.INV(RAND())*'Data (DefiLlama)'!$K$13*$C$6</f>
        <v>6.3172928619178119</v>
      </c>
      <c r="J1405" s="172">
        <f ca="1">C1405*'Allocation - Base'!$H$6+D1405*'Allocation - Base'!$H$7+E1405*'Allocation - Base'!$H$8+F1405*'Allocation - Base'!$H$9+G1405*'Allocation - Base'!$H$10+H1405*'Allocation - Base'!$H$11+I1405*'Allocation - Base'!$H$12</f>
        <v>4.6056532010899138</v>
      </c>
      <c r="K1405" s="172">
        <f t="shared" ca="1" si="64"/>
        <v>0</v>
      </c>
      <c r="L1405" s="172">
        <f t="shared" ca="1" si="65"/>
        <v>4.5056532010899142</v>
      </c>
      <c r="M1405" s="172">
        <f t="shared" ca="1" si="66"/>
        <v>4.5056532010899142</v>
      </c>
      <c r="N1405" s="172"/>
    </row>
    <row r="1406" spans="2:14" x14ac:dyDescent="0.25">
      <c r="B1406" s="164">
        <v>1374</v>
      </c>
      <c r="C1406" s="172">
        <f ca="1">'Data (DefiLlama)'!$H$7*100+_xlfn.NORM.S.INV(RAND())*'Data (DefiLlama)'!$K$7*$C$6</f>
        <v>4.1189320191150394</v>
      </c>
      <c r="D1406" s="172">
        <f ca="1">'Data (DefiLlama)'!$H$8*100+_xlfn.NORM.S.INV(RAND())*'Data (DefiLlama)'!$K$8*$C$6</f>
        <v>4.5560336693672561</v>
      </c>
      <c r="E1406" s="172">
        <f ca="1">'Data (DefiLlama)'!$H$9*100+_xlfn.NORM.S.INV(RAND())*'Data (DefiLlama)'!$K$9*$C$6</f>
        <v>3.5585985047562714</v>
      </c>
      <c r="F1406" s="172">
        <f ca="1">'Data (DefiLlama)'!$H$10*100+_xlfn.NORM.S.INV(RAND())*'Data (DefiLlama)'!$K$10*$C$6</f>
        <v>1.7110979528853132</v>
      </c>
      <c r="G1406" s="172">
        <f ca="1">'Data (DefiLlama)'!$H$11*100+_xlfn.NORM.S.INV(RAND())*'Data (DefiLlama)'!$K$11*$C$6</f>
        <v>0.18851932499961177</v>
      </c>
      <c r="H1406" s="172">
        <f ca="1">'Data (DefiLlama)'!$H$12*100+_xlfn.NORM.S.INV(RAND())*'Data (DefiLlama)'!$K$12*$C$6</f>
        <v>3.6926470391683566</v>
      </c>
      <c r="I1406" s="175">
        <f ca="1">'Data (DefiLlama)'!$H$13*100+_xlfn.NORM.S.INV(RAND())*'Data (DefiLlama)'!$K$13*$C$6</f>
        <v>6.4311036501314414</v>
      </c>
      <c r="J1406" s="172">
        <f ca="1">C1406*'Allocation - Base'!$H$6+D1406*'Allocation - Base'!$H$7+E1406*'Allocation - Base'!$H$8+F1406*'Allocation - Base'!$H$9+G1406*'Allocation - Base'!$H$10+H1406*'Allocation - Base'!$H$11+I1406*'Allocation - Base'!$H$12</f>
        <v>3.8276606713906278</v>
      </c>
      <c r="K1406" s="172">
        <f t="shared" ca="1" si="64"/>
        <v>0</v>
      </c>
      <c r="L1406" s="172">
        <f t="shared" ca="1" si="65"/>
        <v>3.7276606713906277</v>
      </c>
      <c r="M1406" s="172">
        <f t="shared" ca="1" si="66"/>
        <v>3.7276606713906277</v>
      </c>
      <c r="N1406" s="172"/>
    </row>
    <row r="1407" spans="2:14" x14ac:dyDescent="0.25">
      <c r="B1407" s="164">
        <v>1375</v>
      </c>
      <c r="C1407" s="172">
        <f ca="1">'Data (DefiLlama)'!$H$7*100+_xlfn.NORM.S.INV(RAND())*'Data (DefiLlama)'!$K$7*$C$6</f>
        <v>4.1223346442481459</v>
      </c>
      <c r="D1407" s="172">
        <f ca="1">'Data (DefiLlama)'!$H$8*100+_xlfn.NORM.S.INV(RAND())*'Data (DefiLlama)'!$K$8*$C$6</f>
        <v>5.3731904728888882</v>
      </c>
      <c r="E1407" s="172">
        <f ca="1">'Data (DefiLlama)'!$H$9*100+_xlfn.NORM.S.INV(RAND())*'Data (DefiLlama)'!$K$9*$C$6</f>
        <v>4.099553242529403</v>
      </c>
      <c r="F1407" s="172">
        <f ca="1">'Data (DefiLlama)'!$H$10*100+_xlfn.NORM.S.INV(RAND())*'Data (DefiLlama)'!$K$10*$C$6</f>
        <v>2.4031026322883067</v>
      </c>
      <c r="G1407" s="172">
        <f ca="1">'Data (DefiLlama)'!$H$11*100+_xlfn.NORM.S.INV(RAND())*'Data (DefiLlama)'!$K$11*$C$6</f>
        <v>-0.42247408650668178</v>
      </c>
      <c r="H1407" s="172">
        <f ca="1">'Data (DefiLlama)'!$H$12*100+_xlfn.NORM.S.INV(RAND())*'Data (DefiLlama)'!$K$12*$C$6</f>
        <v>5.1594950886293613</v>
      </c>
      <c r="I1407" s="175">
        <f ca="1">'Data (DefiLlama)'!$H$13*100+_xlfn.NORM.S.INV(RAND())*'Data (DefiLlama)'!$K$13*$C$6</f>
        <v>6.7833864069913297</v>
      </c>
      <c r="J1407" s="172">
        <f ca="1">C1407*'Allocation - Base'!$H$6+D1407*'Allocation - Base'!$H$7+E1407*'Allocation - Base'!$H$8+F1407*'Allocation - Base'!$H$9+G1407*'Allocation - Base'!$H$10+H1407*'Allocation - Base'!$H$11+I1407*'Allocation - Base'!$H$12</f>
        <v>4.3576868810980862</v>
      </c>
      <c r="K1407" s="172">
        <f t="shared" ca="1" si="64"/>
        <v>0</v>
      </c>
      <c r="L1407" s="172">
        <f t="shared" ca="1" si="65"/>
        <v>4.2576868810980866</v>
      </c>
      <c r="M1407" s="172">
        <f t="shared" ca="1" si="66"/>
        <v>4.2576868810980866</v>
      </c>
      <c r="N1407" s="172"/>
    </row>
    <row r="1408" spans="2:14" x14ac:dyDescent="0.25">
      <c r="B1408" s="164">
        <v>1376</v>
      </c>
      <c r="C1408" s="172">
        <f ca="1">'Data (DefiLlama)'!$H$7*100+_xlfn.NORM.S.INV(RAND())*'Data (DefiLlama)'!$K$7*$C$6</f>
        <v>4.1385771542292984</v>
      </c>
      <c r="D1408" s="172">
        <f ca="1">'Data (DefiLlama)'!$H$8*100+_xlfn.NORM.S.INV(RAND())*'Data (DefiLlama)'!$K$8*$C$6</f>
        <v>4.9270535564240401</v>
      </c>
      <c r="E1408" s="172">
        <f ca="1">'Data (DefiLlama)'!$H$9*100+_xlfn.NORM.S.INV(RAND())*'Data (DefiLlama)'!$K$9*$C$6</f>
        <v>3.8209123919803751</v>
      </c>
      <c r="F1408" s="172">
        <f ca="1">'Data (DefiLlama)'!$H$10*100+_xlfn.NORM.S.INV(RAND())*'Data (DefiLlama)'!$K$10*$C$6</f>
        <v>2.6720702659038218</v>
      </c>
      <c r="G1408" s="172">
        <f ca="1">'Data (DefiLlama)'!$H$11*100+_xlfn.NORM.S.INV(RAND())*'Data (DefiLlama)'!$K$11*$C$6</f>
        <v>-2.4594428147764993E-2</v>
      </c>
      <c r="H1408" s="172">
        <f ca="1">'Data (DefiLlama)'!$H$12*100+_xlfn.NORM.S.INV(RAND())*'Data (DefiLlama)'!$K$12*$C$6</f>
        <v>4.3624788469882931</v>
      </c>
      <c r="I1408" s="175">
        <f ca="1">'Data (DefiLlama)'!$H$13*100+_xlfn.NORM.S.INV(RAND())*'Data (DefiLlama)'!$K$13*$C$6</f>
        <v>6.707598794222088</v>
      </c>
      <c r="J1408" s="172">
        <f ca="1">C1408*'Allocation - Base'!$H$6+D1408*'Allocation - Base'!$H$7+E1408*'Allocation - Base'!$H$8+F1408*'Allocation - Base'!$H$9+G1408*'Allocation - Base'!$H$10+H1408*'Allocation - Base'!$H$11+I1408*'Allocation - Base'!$H$12</f>
        <v>4.0817067390107482</v>
      </c>
      <c r="K1408" s="172">
        <f t="shared" ca="1" si="64"/>
        <v>0</v>
      </c>
      <c r="L1408" s="172">
        <f t="shared" ca="1" si="65"/>
        <v>3.9817067390107481</v>
      </c>
      <c r="M1408" s="172">
        <f t="shared" ca="1" si="66"/>
        <v>3.9817067390107481</v>
      </c>
      <c r="N1408" s="172"/>
    </row>
    <row r="1409" spans="2:14" x14ac:dyDescent="0.25">
      <c r="B1409" s="164">
        <v>1377</v>
      </c>
      <c r="C1409" s="172">
        <f ca="1">'Data (DefiLlama)'!$H$7*100+_xlfn.NORM.S.INV(RAND())*'Data (DefiLlama)'!$K$7*$C$6</f>
        <v>4.2112093251519882</v>
      </c>
      <c r="D1409" s="172">
        <f ca="1">'Data (DefiLlama)'!$H$8*100+_xlfn.NORM.S.INV(RAND())*'Data (DefiLlama)'!$K$8*$C$6</f>
        <v>4.7528251485588511</v>
      </c>
      <c r="E1409" s="172">
        <f ca="1">'Data (DefiLlama)'!$H$9*100+_xlfn.NORM.S.INV(RAND())*'Data (DefiLlama)'!$K$9*$C$6</f>
        <v>4.4698431945527632</v>
      </c>
      <c r="F1409" s="172">
        <f ca="1">'Data (DefiLlama)'!$H$10*100+_xlfn.NORM.S.INV(RAND())*'Data (DefiLlama)'!$K$10*$C$6</f>
        <v>2.9367964872983001</v>
      </c>
      <c r="G1409" s="172">
        <f ca="1">'Data (DefiLlama)'!$H$11*100+_xlfn.NORM.S.INV(RAND())*'Data (DefiLlama)'!$K$11*$C$6</f>
        <v>-0.30496623164922587</v>
      </c>
      <c r="H1409" s="172">
        <f ca="1">'Data (DefiLlama)'!$H$12*100+_xlfn.NORM.S.INV(RAND())*'Data (DefiLlama)'!$K$12*$C$6</f>
        <v>4.6574077454925238</v>
      </c>
      <c r="I1409" s="175">
        <f ca="1">'Data (DefiLlama)'!$H$13*100+_xlfn.NORM.S.INV(RAND())*'Data (DefiLlama)'!$K$13*$C$6</f>
        <v>5.8567120767002017</v>
      </c>
      <c r="J1409" s="172">
        <f ca="1">C1409*'Allocation - Base'!$H$6+D1409*'Allocation - Base'!$H$7+E1409*'Allocation - Base'!$H$8+F1409*'Allocation - Base'!$H$9+G1409*'Allocation - Base'!$H$10+H1409*'Allocation - Base'!$H$11+I1409*'Allocation - Base'!$H$12</f>
        <v>4.2523927335649176</v>
      </c>
      <c r="K1409" s="172">
        <f t="shared" ca="1" si="64"/>
        <v>0</v>
      </c>
      <c r="L1409" s="172">
        <f t="shared" ca="1" si="65"/>
        <v>4.152392733564918</v>
      </c>
      <c r="M1409" s="172">
        <f t="shared" ca="1" si="66"/>
        <v>4.152392733564918</v>
      </c>
      <c r="N1409" s="172"/>
    </row>
    <row r="1410" spans="2:14" x14ac:dyDescent="0.25">
      <c r="B1410" s="164">
        <v>1378</v>
      </c>
      <c r="C1410" s="172">
        <f ca="1">'Data (DefiLlama)'!$H$7*100+_xlfn.NORM.S.INV(RAND())*'Data (DefiLlama)'!$K$7*$C$6</f>
        <v>4.4095587072957914</v>
      </c>
      <c r="D1410" s="172">
        <f ca="1">'Data (DefiLlama)'!$H$8*100+_xlfn.NORM.S.INV(RAND())*'Data (DefiLlama)'!$K$8*$C$6</f>
        <v>4.7969599287669444</v>
      </c>
      <c r="E1410" s="172">
        <f ca="1">'Data (DefiLlama)'!$H$9*100+_xlfn.NORM.S.INV(RAND())*'Data (DefiLlama)'!$K$9*$C$6</f>
        <v>4.7279742830152021</v>
      </c>
      <c r="F1410" s="172">
        <f ca="1">'Data (DefiLlama)'!$H$10*100+_xlfn.NORM.S.INV(RAND())*'Data (DefiLlama)'!$K$10*$C$6</f>
        <v>3.818031751413407</v>
      </c>
      <c r="G1410" s="172">
        <f ca="1">'Data (DefiLlama)'!$H$11*100+_xlfn.NORM.S.INV(RAND())*'Data (DefiLlama)'!$K$11*$C$6</f>
        <v>-0.31844869388401459</v>
      </c>
      <c r="H1410" s="172">
        <f ca="1">'Data (DefiLlama)'!$H$12*100+_xlfn.NORM.S.INV(RAND())*'Data (DefiLlama)'!$K$12*$C$6</f>
        <v>5.836608236639238</v>
      </c>
      <c r="I1410" s="175">
        <f ca="1">'Data (DefiLlama)'!$H$13*100+_xlfn.NORM.S.INV(RAND())*'Data (DefiLlama)'!$K$13*$C$6</f>
        <v>4.1586549574762035</v>
      </c>
      <c r="J1410" s="172">
        <f ca="1">C1410*'Allocation - Base'!$H$6+D1410*'Allocation - Base'!$H$7+E1410*'Allocation - Base'!$H$8+F1410*'Allocation - Base'!$H$9+G1410*'Allocation - Base'!$H$10+H1410*'Allocation - Base'!$H$11+I1410*'Allocation - Base'!$H$12</f>
        <v>4.5636699659359587</v>
      </c>
      <c r="K1410" s="172">
        <f t="shared" ca="1" si="64"/>
        <v>0.8484407379632577</v>
      </c>
      <c r="L1410" s="172">
        <f t="shared" ca="1" si="65"/>
        <v>3.6152292279727014</v>
      </c>
      <c r="M1410" s="172">
        <f t="shared" ca="1" si="66"/>
        <v>4.4636699659359591</v>
      </c>
      <c r="N1410" s="172"/>
    </row>
    <row r="1411" spans="2:14" x14ac:dyDescent="0.25">
      <c r="B1411" s="164">
        <v>1379</v>
      </c>
      <c r="C1411" s="172">
        <f ca="1">'Data (DefiLlama)'!$H$7*100+_xlfn.NORM.S.INV(RAND())*'Data (DefiLlama)'!$K$7*$C$6</f>
        <v>4.220287404255739</v>
      </c>
      <c r="D1411" s="172">
        <f ca="1">'Data (DefiLlama)'!$H$8*100+_xlfn.NORM.S.INV(RAND())*'Data (DefiLlama)'!$K$8*$C$6</f>
        <v>4.2027531563857083</v>
      </c>
      <c r="E1411" s="172">
        <f ca="1">'Data (DefiLlama)'!$H$9*100+_xlfn.NORM.S.INV(RAND())*'Data (DefiLlama)'!$K$9*$C$6</f>
        <v>4.5041361773100412</v>
      </c>
      <c r="F1411" s="172">
        <f ca="1">'Data (DefiLlama)'!$H$10*100+_xlfn.NORM.S.INV(RAND())*'Data (DefiLlama)'!$K$10*$C$6</f>
        <v>3.4636557363254727</v>
      </c>
      <c r="G1411" s="172">
        <f ca="1">'Data (DefiLlama)'!$H$11*100+_xlfn.NORM.S.INV(RAND())*'Data (DefiLlama)'!$K$11*$C$6</f>
        <v>-0.33601341513183419</v>
      </c>
      <c r="H1411" s="172">
        <f ca="1">'Data (DefiLlama)'!$H$12*100+_xlfn.NORM.S.INV(RAND())*'Data (DefiLlama)'!$K$12*$C$6</f>
        <v>3.891975952112019</v>
      </c>
      <c r="I1411" s="175">
        <f ca="1">'Data (DefiLlama)'!$H$13*100+_xlfn.NORM.S.INV(RAND())*'Data (DefiLlama)'!$K$13*$C$6</f>
        <v>5.3964431941162667</v>
      </c>
      <c r="J1411" s="172">
        <f ca="1">C1411*'Allocation - Base'!$H$6+D1411*'Allocation - Base'!$H$7+E1411*'Allocation - Base'!$H$8+F1411*'Allocation - Base'!$H$9+G1411*'Allocation - Base'!$H$10+H1411*'Allocation - Base'!$H$11+I1411*'Allocation - Base'!$H$12</f>
        <v>4.0098042767608701</v>
      </c>
      <c r="K1411" s="172">
        <f t="shared" ca="1" si="64"/>
        <v>0</v>
      </c>
      <c r="L1411" s="172">
        <f t="shared" ca="1" si="65"/>
        <v>3.9098042767608701</v>
      </c>
      <c r="M1411" s="172">
        <f t="shared" ca="1" si="66"/>
        <v>3.9098042767608701</v>
      </c>
      <c r="N1411" s="172"/>
    </row>
    <row r="1412" spans="2:14" x14ac:dyDescent="0.25">
      <c r="B1412" s="164">
        <v>1380</v>
      </c>
      <c r="C1412" s="172">
        <f ca="1">'Data (DefiLlama)'!$H$7*100+_xlfn.NORM.S.INV(RAND())*'Data (DefiLlama)'!$K$7*$C$6</f>
        <v>4.2818635349265612</v>
      </c>
      <c r="D1412" s="172">
        <f ca="1">'Data (DefiLlama)'!$H$8*100+_xlfn.NORM.S.INV(RAND())*'Data (DefiLlama)'!$K$8*$C$6</f>
        <v>3.5077015306785349</v>
      </c>
      <c r="E1412" s="172">
        <f ca="1">'Data (DefiLlama)'!$H$9*100+_xlfn.NORM.S.INV(RAND())*'Data (DefiLlama)'!$K$9*$C$6</f>
        <v>4.0682326723720994</v>
      </c>
      <c r="F1412" s="172">
        <f ca="1">'Data (DefiLlama)'!$H$10*100+_xlfn.NORM.S.INV(RAND())*'Data (DefiLlama)'!$K$10*$C$6</f>
        <v>4.0221627400787563</v>
      </c>
      <c r="G1412" s="172">
        <f ca="1">'Data (DefiLlama)'!$H$11*100+_xlfn.NORM.S.INV(RAND())*'Data (DefiLlama)'!$K$11*$C$6</f>
        <v>3.6267828909190288E-2</v>
      </c>
      <c r="H1412" s="172">
        <f ca="1">'Data (DefiLlama)'!$H$12*100+_xlfn.NORM.S.INV(RAND())*'Data (DefiLlama)'!$K$12*$C$6</f>
        <v>4.8555100188497446</v>
      </c>
      <c r="I1412" s="175">
        <f ca="1">'Data (DefiLlama)'!$H$13*100+_xlfn.NORM.S.INV(RAND())*'Data (DefiLlama)'!$K$13*$C$6</f>
        <v>4.392940464669544</v>
      </c>
      <c r="J1412" s="172">
        <f ca="1">C1412*'Allocation - Base'!$H$6+D1412*'Allocation - Base'!$H$7+E1412*'Allocation - Base'!$H$8+F1412*'Allocation - Base'!$H$9+G1412*'Allocation - Base'!$H$10+H1412*'Allocation - Base'!$H$11+I1412*'Allocation - Base'!$H$12</f>
        <v>3.9086825055135481</v>
      </c>
      <c r="K1412" s="172">
        <f t="shared" ca="1" si="64"/>
        <v>0</v>
      </c>
      <c r="L1412" s="172">
        <f t="shared" ca="1" si="65"/>
        <v>3.808682505513548</v>
      </c>
      <c r="M1412" s="172">
        <f t="shared" ca="1" si="66"/>
        <v>3.808682505513548</v>
      </c>
      <c r="N1412" s="172"/>
    </row>
    <row r="1413" spans="2:14" x14ac:dyDescent="0.25">
      <c r="B1413" s="164">
        <v>1381</v>
      </c>
      <c r="C1413" s="172">
        <f ca="1">'Data (DefiLlama)'!$H$7*100+_xlfn.NORM.S.INV(RAND())*'Data (DefiLlama)'!$K$7*$C$6</f>
        <v>4.2617290423509484</v>
      </c>
      <c r="D1413" s="172">
        <f ca="1">'Data (DefiLlama)'!$H$8*100+_xlfn.NORM.S.INV(RAND())*'Data (DefiLlama)'!$K$8*$C$6</f>
        <v>5.1254247622129405</v>
      </c>
      <c r="E1413" s="172">
        <f ca="1">'Data (DefiLlama)'!$H$9*100+_xlfn.NORM.S.INV(RAND())*'Data (DefiLlama)'!$K$9*$C$6</f>
        <v>4.3541755986168766</v>
      </c>
      <c r="F1413" s="172">
        <f ca="1">'Data (DefiLlama)'!$H$10*100+_xlfn.NORM.S.INV(RAND())*'Data (DefiLlama)'!$K$10*$C$6</f>
        <v>3.6480884143222476</v>
      </c>
      <c r="G1413" s="172">
        <f ca="1">'Data (DefiLlama)'!$H$11*100+_xlfn.NORM.S.INV(RAND())*'Data (DefiLlama)'!$K$11*$C$6</f>
        <v>0.6962391098594668</v>
      </c>
      <c r="H1413" s="172">
        <f ca="1">'Data (DefiLlama)'!$H$12*100+_xlfn.NORM.S.INV(RAND())*'Data (DefiLlama)'!$K$12*$C$6</f>
        <v>4.9161275591553135</v>
      </c>
      <c r="I1413" s="175">
        <f ca="1">'Data (DefiLlama)'!$H$13*100+_xlfn.NORM.S.INV(RAND())*'Data (DefiLlama)'!$K$13*$C$6</f>
        <v>4.8121843979730015</v>
      </c>
      <c r="J1413" s="172">
        <f ca="1">C1413*'Allocation - Base'!$H$6+D1413*'Allocation - Base'!$H$7+E1413*'Allocation - Base'!$H$8+F1413*'Allocation - Base'!$H$9+G1413*'Allocation - Base'!$H$10+H1413*'Allocation - Base'!$H$11+I1413*'Allocation - Base'!$H$12</f>
        <v>4.420649892279009</v>
      </c>
      <c r="K1413" s="172">
        <f t="shared" ca="1" si="64"/>
        <v>0</v>
      </c>
      <c r="L1413" s="172">
        <f t="shared" ca="1" si="65"/>
        <v>4.3206498922790093</v>
      </c>
      <c r="M1413" s="172">
        <f t="shared" ca="1" si="66"/>
        <v>4.3206498922790093</v>
      </c>
      <c r="N1413" s="172"/>
    </row>
    <row r="1414" spans="2:14" x14ac:dyDescent="0.25">
      <c r="B1414" s="164">
        <v>1382</v>
      </c>
      <c r="C1414" s="172">
        <f ca="1">'Data (DefiLlama)'!$H$7*100+_xlfn.NORM.S.INV(RAND())*'Data (DefiLlama)'!$K$7*$C$6</f>
        <v>3.9093307286974777</v>
      </c>
      <c r="D1414" s="172">
        <f ca="1">'Data (DefiLlama)'!$H$8*100+_xlfn.NORM.S.INV(RAND())*'Data (DefiLlama)'!$K$8*$C$6</f>
        <v>3.7894747230278023</v>
      </c>
      <c r="E1414" s="172">
        <f ca="1">'Data (DefiLlama)'!$H$9*100+_xlfn.NORM.S.INV(RAND())*'Data (DefiLlama)'!$K$9*$C$6</f>
        <v>3.8953763653004581</v>
      </c>
      <c r="F1414" s="172">
        <f ca="1">'Data (DefiLlama)'!$H$10*100+_xlfn.NORM.S.INV(RAND())*'Data (DefiLlama)'!$K$10*$C$6</f>
        <v>4.1094337022601906</v>
      </c>
      <c r="G1414" s="172">
        <f ca="1">'Data (DefiLlama)'!$H$11*100+_xlfn.NORM.S.INV(RAND())*'Data (DefiLlama)'!$K$11*$C$6</f>
        <v>-0.18545940894996851</v>
      </c>
      <c r="H1414" s="172">
        <f ca="1">'Data (DefiLlama)'!$H$12*100+_xlfn.NORM.S.INV(RAND())*'Data (DefiLlama)'!$K$12*$C$6</f>
        <v>5.5881250105075839</v>
      </c>
      <c r="I1414" s="175">
        <f ca="1">'Data (DefiLlama)'!$H$13*100+_xlfn.NORM.S.INV(RAND())*'Data (DefiLlama)'!$K$13*$C$6</f>
        <v>5.9469813839426235</v>
      </c>
      <c r="J1414" s="172">
        <f ca="1">C1414*'Allocation - Base'!$H$6+D1414*'Allocation - Base'!$H$7+E1414*'Allocation - Base'!$H$8+F1414*'Allocation - Base'!$H$9+G1414*'Allocation - Base'!$H$10+H1414*'Allocation - Base'!$H$11+I1414*'Allocation - Base'!$H$12</f>
        <v>3.9229577718199478</v>
      </c>
      <c r="K1414" s="172">
        <f t="shared" ca="1" si="64"/>
        <v>0.90890411397616644</v>
      </c>
      <c r="L1414" s="172">
        <f t="shared" ca="1" si="65"/>
        <v>2.9140536578437812</v>
      </c>
      <c r="M1414" s="172">
        <f t="shared" ca="1" si="66"/>
        <v>3.8229577718199477</v>
      </c>
      <c r="N1414" s="172"/>
    </row>
    <row r="1415" spans="2:14" x14ac:dyDescent="0.25">
      <c r="B1415" s="164">
        <v>1383</v>
      </c>
      <c r="C1415" s="172">
        <f ca="1">'Data (DefiLlama)'!$H$7*100+_xlfn.NORM.S.INV(RAND())*'Data (DefiLlama)'!$K$7*$C$6</f>
        <v>4.297700988725345</v>
      </c>
      <c r="D1415" s="172">
        <f ca="1">'Data (DefiLlama)'!$H$8*100+_xlfn.NORM.S.INV(RAND())*'Data (DefiLlama)'!$K$8*$C$6</f>
        <v>5.763737422536833</v>
      </c>
      <c r="E1415" s="172">
        <f ca="1">'Data (DefiLlama)'!$H$9*100+_xlfn.NORM.S.INV(RAND())*'Data (DefiLlama)'!$K$9*$C$6</f>
        <v>3.9208015137109635</v>
      </c>
      <c r="F1415" s="172">
        <f ca="1">'Data (DefiLlama)'!$H$10*100+_xlfn.NORM.S.INV(RAND())*'Data (DefiLlama)'!$K$10*$C$6</f>
        <v>3.1141091214597743</v>
      </c>
      <c r="G1415" s="172">
        <f ca="1">'Data (DefiLlama)'!$H$11*100+_xlfn.NORM.S.INV(RAND())*'Data (DefiLlama)'!$K$11*$C$6</f>
        <v>0.2637044733975849</v>
      </c>
      <c r="H1415" s="172">
        <f ca="1">'Data (DefiLlama)'!$H$12*100+_xlfn.NORM.S.INV(RAND())*'Data (DefiLlama)'!$K$12*$C$6</f>
        <v>4.4790432970800058</v>
      </c>
      <c r="I1415" s="175">
        <f ca="1">'Data (DefiLlama)'!$H$13*100+_xlfn.NORM.S.INV(RAND())*'Data (DefiLlama)'!$K$13*$C$6</f>
        <v>3.282975726006188</v>
      </c>
      <c r="J1415" s="172">
        <f ca="1">C1415*'Allocation - Base'!$H$6+D1415*'Allocation - Base'!$H$7+E1415*'Allocation - Base'!$H$8+F1415*'Allocation - Base'!$H$9+G1415*'Allocation - Base'!$H$10+H1415*'Allocation - Base'!$H$11+I1415*'Allocation - Base'!$H$12</f>
        <v>4.3954867489114324</v>
      </c>
      <c r="K1415" s="172">
        <f t="shared" ca="1" si="64"/>
        <v>0</v>
      </c>
      <c r="L1415" s="172">
        <f t="shared" ca="1" si="65"/>
        <v>4.2954867489114328</v>
      </c>
      <c r="M1415" s="172">
        <f t="shared" ca="1" si="66"/>
        <v>4.2954867489114328</v>
      </c>
      <c r="N1415" s="172"/>
    </row>
    <row r="1416" spans="2:14" x14ac:dyDescent="0.25">
      <c r="B1416" s="164">
        <v>1384</v>
      </c>
      <c r="C1416" s="172">
        <f ca="1">'Data (DefiLlama)'!$H$7*100+_xlfn.NORM.S.INV(RAND())*'Data (DefiLlama)'!$K$7*$C$6</f>
        <v>4.5082661663124819</v>
      </c>
      <c r="D1416" s="172">
        <f ca="1">'Data (DefiLlama)'!$H$8*100+_xlfn.NORM.S.INV(RAND())*'Data (DefiLlama)'!$K$8*$C$6</f>
        <v>5.4987571075183412</v>
      </c>
      <c r="E1416" s="172">
        <f ca="1">'Data (DefiLlama)'!$H$9*100+_xlfn.NORM.S.INV(RAND())*'Data (DefiLlama)'!$K$9*$C$6</f>
        <v>4.4555872185368441</v>
      </c>
      <c r="F1416" s="172">
        <f ca="1">'Data (DefiLlama)'!$H$10*100+_xlfn.NORM.S.INV(RAND())*'Data (DefiLlama)'!$K$10*$C$6</f>
        <v>3.2799364017980439</v>
      </c>
      <c r="G1416" s="172">
        <f ca="1">'Data (DefiLlama)'!$H$11*100+_xlfn.NORM.S.INV(RAND())*'Data (DefiLlama)'!$K$11*$C$6</f>
        <v>-0.24524929613530275</v>
      </c>
      <c r="H1416" s="172">
        <f ca="1">'Data (DefiLlama)'!$H$12*100+_xlfn.NORM.S.INV(RAND())*'Data (DefiLlama)'!$K$12*$C$6</f>
        <v>4.4293506983196593</v>
      </c>
      <c r="I1416" s="175">
        <f ca="1">'Data (DefiLlama)'!$H$13*100+_xlfn.NORM.S.INV(RAND())*'Data (DefiLlama)'!$K$13*$C$6</f>
        <v>4.9211336886746437</v>
      </c>
      <c r="J1416" s="172">
        <f ca="1">C1416*'Allocation - Base'!$H$6+D1416*'Allocation - Base'!$H$7+E1416*'Allocation - Base'!$H$8+F1416*'Allocation - Base'!$H$9+G1416*'Allocation - Base'!$H$10+H1416*'Allocation - Base'!$H$11+I1416*'Allocation - Base'!$H$12</f>
        <v>4.4932060713487241</v>
      </c>
      <c r="K1416" s="172">
        <f t="shared" ca="1" si="64"/>
        <v>0.4349151258076317</v>
      </c>
      <c r="L1416" s="172">
        <f t="shared" ca="1" si="65"/>
        <v>3.9582909455410928</v>
      </c>
      <c r="M1416" s="172">
        <f t="shared" ca="1" si="66"/>
        <v>4.3932060713487244</v>
      </c>
      <c r="N1416" s="172"/>
    </row>
    <row r="1417" spans="2:14" x14ac:dyDescent="0.25">
      <c r="B1417" s="164">
        <v>1385</v>
      </c>
      <c r="C1417" s="172">
        <f ca="1">'Data (DefiLlama)'!$H$7*100+_xlfn.NORM.S.INV(RAND())*'Data (DefiLlama)'!$K$7*$C$6</f>
        <v>4.2151018547692152</v>
      </c>
      <c r="D1417" s="172">
        <f ca="1">'Data (DefiLlama)'!$H$8*100+_xlfn.NORM.S.INV(RAND())*'Data (DefiLlama)'!$K$8*$C$6</f>
        <v>5.7075248990726859</v>
      </c>
      <c r="E1417" s="172">
        <f ca="1">'Data (DefiLlama)'!$H$9*100+_xlfn.NORM.S.INV(RAND())*'Data (DefiLlama)'!$K$9*$C$6</f>
        <v>4.2285323307719205</v>
      </c>
      <c r="F1417" s="172">
        <f ca="1">'Data (DefiLlama)'!$H$10*100+_xlfn.NORM.S.INV(RAND())*'Data (DefiLlama)'!$K$10*$C$6</f>
        <v>3.6020627796159657</v>
      </c>
      <c r="G1417" s="172">
        <f ca="1">'Data (DefiLlama)'!$H$11*100+_xlfn.NORM.S.INV(RAND())*'Data (DefiLlama)'!$K$11*$C$6</f>
        <v>0.10722047167286948</v>
      </c>
      <c r="H1417" s="172">
        <f ca="1">'Data (DefiLlama)'!$H$12*100+_xlfn.NORM.S.INV(RAND())*'Data (DefiLlama)'!$K$12*$C$6</f>
        <v>5.6387172622688402</v>
      </c>
      <c r="I1417" s="175">
        <f ca="1">'Data (DefiLlama)'!$H$13*100+_xlfn.NORM.S.INV(RAND())*'Data (DefiLlama)'!$K$13*$C$6</f>
        <v>5.561114937610756</v>
      </c>
      <c r="J1417" s="172">
        <f ca="1">C1417*'Allocation - Base'!$H$6+D1417*'Allocation - Base'!$H$7+E1417*'Allocation - Base'!$H$8+F1417*'Allocation - Base'!$H$9+G1417*'Allocation - Base'!$H$10+H1417*'Allocation - Base'!$H$11+I1417*'Allocation - Base'!$H$12</f>
        <v>4.5997134768158858</v>
      </c>
      <c r="K1417" s="172">
        <f t="shared" ca="1" si="64"/>
        <v>0</v>
      </c>
      <c r="L1417" s="172">
        <f t="shared" ca="1" si="65"/>
        <v>4.4997134768158862</v>
      </c>
      <c r="M1417" s="172">
        <f t="shared" ca="1" si="66"/>
        <v>4.4997134768158862</v>
      </c>
      <c r="N1417" s="172"/>
    </row>
    <row r="1418" spans="2:14" x14ac:dyDescent="0.25">
      <c r="B1418" s="164">
        <v>1386</v>
      </c>
      <c r="C1418" s="172">
        <f ca="1">'Data (DefiLlama)'!$H$7*100+_xlfn.NORM.S.INV(RAND())*'Data (DefiLlama)'!$K$7*$C$6</f>
        <v>4.115913808132869</v>
      </c>
      <c r="D1418" s="172">
        <f ca="1">'Data (DefiLlama)'!$H$8*100+_xlfn.NORM.S.INV(RAND())*'Data (DefiLlama)'!$K$8*$C$6</f>
        <v>4.6017711770480592</v>
      </c>
      <c r="E1418" s="172">
        <f ca="1">'Data (DefiLlama)'!$H$9*100+_xlfn.NORM.S.INV(RAND())*'Data (DefiLlama)'!$K$9*$C$6</f>
        <v>4.7993640309807111</v>
      </c>
      <c r="F1418" s="172">
        <f ca="1">'Data (DefiLlama)'!$H$10*100+_xlfn.NORM.S.INV(RAND())*'Data (DefiLlama)'!$K$10*$C$6</f>
        <v>3.7985946774068222</v>
      </c>
      <c r="G1418" s="172">
        <f ca="1">'Data (DefiLlama)'!$H$11*100+_xlfn.NORM.S.INV(RAND())*'Data (DefiLlama)'!$K$11*$C$6</f>
        <v>-0.14770552516620583</v>
      </c>
      <c r="H1418" s="172">
        <f ca="1">'Data (DefiLlama)'!$H$12*100+_xlfn.NORM.S.INV(RAND())*'Data (DefiLlama)'!$K$12*$C$6</f>
        <v>5.2892066575450167</v>
      </c>
      <c r="I1418" s="175">
        <f ca="1">'Data (DefiLlama)'!$H$13*100+_xlfn.NORM.S.INV(RAND())*'Data (DefiLlama)'!$K$13*$C$6</f>
        <v>4.0673125964757215</v>
      </c>
      <c r="J1418" s="172">
        <f ca="1">C1418*'Allocation - Base'!$H$6+D1418*'Allocation - Base'!$H$7+E1418*'Allocation - Base'!$H$8+F1418*'Allocation - Base'!$H$9+G1418*'Allocation - Base'!$H$10+H1418*'Allocation - Base'!$H$11+I1418*'Allocation - Base'!$H$12</f>
        <v>4.3710536668204956</v>
      </c>
      <c r="K1418" s="172">
        <f t="shared" ca="1" si="64"/>
        <v>1.9730977327155772</v>
      </c>
      <c r="L1418" s="172">
        <f t="shared" ca="1" si="65"/>
        <v>2.2979559341049187</v>
      </c>
      <c r="M1418" s="172">
        <f t="shared" ca="1" si="66"/>
        <v>4.2710536668204959</v>
      </c>
      <c r="N1418" s="172"/>
    </row>
    <row r="1419" spans="2:14" x14ac:dyDescent="0.25">
      <c r="B1419" s="164">
        <v>1387</v>
      </c>
      <c r="C1419" s="172">
        <f ca="1">'Data (DefiLlama)'!$H$7*100+_xlfn.NORM.S.INV(RAND())*'Data (DefiLlama)'!$K$7*$C$6</f>
        <v>4.1892870236311097</v>
      </c>
      <c r="D1419" s="172">
        <f ca="1">'Data (DefiLlama)'!$H$8*100+_xlfn.NORM.S.INV(RAND())*'Data (DefiLlama)'!$K$8*$C$6</f>
        <v>5.869120724634608</v>
      </c>
      <c r="E1419" s="172">
        <f ca="1">'Data (DefiLlama)'!$H$9*100+_xlfn.NORM.S.INV(RAND())*'Data (DefiLlama)'!$K$9*$C$6</f>
        <v>4.0744011120320707</v>
      </c>
      <c r="F1419" s="172">
        <f ca="1">'Data (DefiLlama)'!$H$10*100+_xlfn.NORM.S.INV(RAND())*'Data (DefiLlama)'!$K$10*$C$6</f>
        <v>3.4145669930656246</v>
      </c>
      <c r="G1419" s="172">
        <f ca="1">'Data (DefiLlama)'!$H$11*100+_xlfn.NORM.S.INV(RAND())*'Data (DefiLlama)'!$K$11*$C$6</f>
        <v>-0.28636514308310157</v>
      </c>
      <c r="H1419" s="172">
        <f ca="1">'Data (DefiLlama)'!$H$12*100+_xlfn.NORM.S.INV(RAND())*'Data (DefiLlama)'!$K$12*$C$6</f>
        <v>4.9248774548218446</v>
      </c>
      <c r="I1419" s="175">
        <f ca="1">'Data (DefiLlama)'!$H$13*100+_xlfn.NORM.S.INV(RAND())*'Data (DefiLlama)'!$K$13*$C$6</f>
        <v>6.7038009446662734</v>
      </c>
      <c r="J1419" s="172">
        <f ca="1">C1419*'Allocation - Base'!$H$6+D1419*'Allocation - Base'!$H$7+E1419*'Allocation - Base'!$H$8+F1419*'Allocation - Base'!$H$9+G1419*'Allocation - Base'!$H$10+H1419*'Allocation - Base'!$H$11+I1419*'Allocation - Base'!$H$12</f>
        <v>4.4670799273251243</v>
      </c>
      <c r="K1419" s="172">
        <f t="shared" ca="1" si="64"/>
        <v>0.25081553930681605</v>
      </c>
      <c r="L1419" s="172">
        <f t="shared" ca="1" si="65"/>
        <v>4.1162643880183083</v>
      </c>
      <c r="M1419" s="172">
        <f t="shared" ca="1" si="66"/>
        <v>4.3670799273251246</v>
      </c>
      <c r="N1419" s="172"/>
    </row>
    <row r="1420" spans="2:14" x14ac:dyDescent="0.25">
      <c r="B1420" s="164">
        <v>1388</v>
      </c>
      <c r="C1420" s="172">
        <f ca="1">'Data (DefiLlama)'!$H$7*100+_xlfn.NORM.S.INV(RAND())*'Data (DefiLlama)'!$K$7*$C$6</f>
        <v>4.325618839620855</v>
      </c>
      <c r="D1420" s="172">
        <f ca="1">'Data (DefiLlama)'!$H$8*100+_xlfn.NORM.S.INV(RAND())*'Data (DefiLlama)'!$K$8*$C$6</f>
        <v>4.6011758551232189</v>
      </c>
      <c r="E1420" s="172">
        <f ca="1">'Data (DefiLlama)'!$H$9*100+_xlfn.NORM.S.INV(RAND())*'Data (DefiLlama)'!$K$9*$C$6</f>
        <v>3.9422307728154071</v>
      </c>
      <c r="F1420" s="172">
        <f ca="1">'Data (DefiLlama)'!$H$10*100+_xlfn.NORM.S.INV(RAND())*'Data (DefiLlama)'!$K$10*$C$6</f>
        <v>2.3648416958043854</v>
      </c>
      <c r="G1420" s="172">
        <f ca="1">'Data (DefiLlama)'!$H$11*100+_xlfn.NORM.S.INV(RAND())*'Data (DefiLlama)'!$K$11*$C$6</f>
        <v>0.39914123997408874</v>
      </c>
      <c r="H1420" s="172">
        <f ca="1">'Data (DefiLlama)'!$H$12*100+_xlfn.NORM.S.INV(RAND())*'Data (DefiLlama)'!$K$12*$C$6</f>
        <v>4.0695558460516468</v>
      </c>
      <c r="I1420" s="175">
        <f ca="1">'Data (DefiLlama)'!$H$13*100+_xlfn.NORM.S.INV(RAND())*'Data (DefiLlama)'!$K$13*$C$6</f>
        <v>5.6907764690345921</v>
      </c>
      <c r="J1420" s="172">
        <f ca="1">C1420*'Allocation - Base'!$H$6+D1420*'Allocation - Base'!$H$7+E1420*'Allocation - Base'!$H$8+F1420*'Allocation - Base'!$H$9+G1420*'Allocation - Base'!$H$10+H1420*'Allocation - Base'!$H$11+I1420*'Allocation - Base'!$H$12</f>
        <v>4.063927747777365</v>
      </c>
      <c r="K1420" s="172">
        <f t="shared" ca="1" si="64"/>
        <v>0</v>
      </c>
      <c r="L1420" s="172">
        <f t="shared" ca="1" si="65"/>
        <v>3.9639277477773649</v>
      </c>
      <c r="M1420" s="172">
        <f t="shared" ca="1" si="66"/>
        <v>3.9639277477773649</v>
      </c>
      <c r="N1420" s="172"/>
    </row>
    <row r="1421" spans="2:14" x14ac:dyDescent="0.25">
      <c r="B1421" s="164">
        <v>1389</v>
      </c>
      <c r="C1421" s="172">
        <f ca="1">'Data (DefiLlama)'!$H$7*100+_xlfn.NORM.S.INV(RAND())*'Data (DefiLlama)'!$K$7*$C$6</f>
        <v>4.4257776424614086</v>
      </c>
      <c r="D1421" s="172">
        <f ca="1">'Data (DefiLlama)'!$H$8*100+_xlfn.NORM.S.INV(RAND())*'Data (DefiLlama)'!$K$8*$C$6</f>
        <v>5.5406462177351994</v>
      </c>
      <c r="E1421" s="172">
        <f ca="1">'Data (DefiLlama)'!$H$9*100+_xlfn.NORM.S.INV(RAND())*'Data (DefiLlama)'!$K$9*$C$6</f>
        <v>4.554185330080089</v>
      </c>
      <c r="F1421" s="172">
        <f ca="1">'Data (DefiLlama)'!$H$10*100+_xlfn.NORM.S.INV(RAND())*'Data (DefiLlama)'!$K$10*$C$6</f>
        <v>2.7409058733806608</v>
      </c>
      <c r="G1421" s="172">
        <f ca="1">'Data (DefiLlama)'!$H$11*100+_xlfn.NORM.S.INV(RAND())*'Data (DefiLlama)'!$K$11*$C$6</f>
        <v>0.65955339338327723</v>
      </c>
      <c r="H1421" s="172">
        <f ca="1">'Data (DefiLlama)'!$H$12*100+_xlfn.NORM.S.INV(RAND())*'Data (DefiLlama)'!$K$12*$C$6</f>
        <v>5.3468341318081753</v>
      </c>
      <c r="I1421" s="175">
        <f ca="1">'Data (DefiLlama)'!$H$13*100+_xlfn.NORM.S.INV(RAND())*'Data (DefiLlama)'!$K$13*$C$6</f>
        <v>4.8979986336431196</v>
      </c>
      <c r="J1421" s="172">
        <f ca="1">C1421*'Allocation - Base'!$H$6+D1421*'Allocation - Base'!$H$7+E1421*'Allocation - Base'!$H$8+F1421*'Allocation - Base'!$H$9+G1421*'Allocation - Base'!$H$10+H1421*'Allocation - Base'!$H$11+I1421*'Allocation - Base'!$H$12</f>
        <v>4.6864439691326343</v>
      </c>
      <c r="K1421" s="172">
        <f t="shared" ca="1" si="64"/>
        <v>0</v>
      </c>
      <c r="L1421" s="172">
        <f t="shared" ca="1" si="65"/>
        <v>4.5864439691326346</v>
      </c>
      <c r="M1421" s="172">
        <f t="shared" ca="1" si="66"/>
        <v>4.5864439691326346</v>
      </c>
      <c r="N1421" s="172"/>
    </row>
    <row r="1422" spans="2:14" x14ac:dyDescent="0.25">
      <c r="B1422" s="164">
        <v>1390</v>
      </c>
      <c r="C1422" s="172">
        <f ca="1">'Data (DefiLlama)'!$H$7*100+_xlfn.NORM.S.INV(RAND())*'Data (DefiLlama)'!$K$7*$C$6</f>
        <v>4.1565254912640608</v>
      </c>
      <c r="D1422" s="172">
        <f ca="1">'Data (DefiLlama)'!$H$8*100+_xlfn.NORM.S.INV(RAND())*'Data (DefiLlama)'!$K$8*$C$6</f>
        <v>5.8784861886720705</v>
      </c>
      <c r="E1422" s="172">
        <f ca="1">'Data (DefiLlama)'!$H$9*100+_xlfn.NORM.S.INV(RAND())*'Data (DefiLlama)'!$K$9*$C$6</f>
        <v>4.2722047418765623</v>
      </c>
      <c r="F1422" s="172">
        <f ca="1">'Data (DefiLlama)'!$H$10*100+_xlfn.NORM.S.INV(RAND())*'Data (DefiLlama)'!$K$10*$C$6</f>
        <v>3.0601123251086499</v>
      </c>
      <c r="G1422" s="172">
        <f ca="1">'Data (DefiLlama)'!$H$11*100+_xlfn.NORM.S.INV(RAND())*'Data (DefiLlama)'!$K$11*$C$6</f>
        <v>-1.2439216843733213E-2</v>
      </c>
      <c r="H1422" s="172">
        <f ca="1">'Data (DefiLlama)'!$H$12*100+_xlfn.NORM.S.INV(RAND())*'Data (DefiLlama)'!$K$12*$C$6</f>
        <v>4.5362959225227195</v>
      </c>
      <c r="I1422" s="175">
        <f ca="1">'Data (DefiLlama)'!$H$13*100+_xlfn.NORM.S.INV(RAND())*'Data (DefiLlama)'!$K$13*$C$6</f>
        <v>6.5562568950461486</v>
      </c>
      <c r="J1422" s="172">
        <f ca="1">C1422*'Allocation - Base'!$H$6+D1422*'Allocation - Base'!$H$7+E1422*'Allocation - Base'!$H$8+F1422*'Allocation - Base'!$H$9+G1422*'Allocation - Base'!$H$10+H1422*'Allocation - Base'!$H$11+I1422*'Allocation - Base'!$H$12</f>
        <v>4.4644528075525978</v>
      </c>
      <c r="K1422" s="172">
        <f t="shared" ca="1" si="64"/>
        <v>0</v>
      </c>
      <c r="L1422" s="172">
        <f t="shared" ca="1" si="65"/>
        <v>4.3644528075525981</v>
      </c>
      <c r="M1422" s="172">
        <f t="shared" ca="1" si="66"/>
        <v>4.3644528075525981</v>
      </c>
      <c r="N1422" s="172"/>
    </row>
    <row r="1423" spans="2:14" x14ac:dyDescent="0.25">
      <c r="B1423" s="164">
        <v>1391</v>
      </c>
      <c r="C1423" s="172">
        <f ca="1">'Data (DefiLlama)'!$H$7*100+_xlfn.NORM.S.INV(RAND())*'Data (DefiLlama)'!$K$7*$C$6</f>
        <v>4.425996981221731</v>
      </c>
      <c r="D1423" s="172">
        <f ca="1">'Data (DefiLlama)'!$H$8*100+_xlfn.NORM.S.INV(RAND())*'Data (DefiLlama)'!$K$8*$C$6</f>
        <v>5.4381701861109804</v>
      </c>
      <c r="E1423" s="172">
        <f ca="1">'Data (DefiLlama)'!$H$9*100+_xlfn.NORM.S.INV(RAND())*'Data (DefiLlama)'!$K$9*$C$6</f>
        <v>4.4662507525128099</v>
      </c>
      <c r="F1423" s="172">
        <f ca="1">'Data (DefiLlama)'!$H$10*100+_xlfn.NORM.S.INV(RAND())*'Data (DefiLlama)'!$K$10*$C$6</f>
        <v>3.8961700860115003</v>
      </c>
      <c r="G1423" s="172">
        <f ca="1">'Data (DefiLlama)'!$H$11*100+_xlfn.NORM.S.INV(RAND())*'Data (DefiLlama)'!$K$11*$C$6</f>
        <v>0.34651732680030917</v>
      </c>
      <c r="H1423" s="172">
        <f ca="1">'Data (DefiLlama)'!$H$12*100+_xlfn.NORM.S.INV(RAND())*'Data (DefiLlama)'!$K$12*$C$6</f>
        <v>4.1396442643864795</v>
      </c>
      <c r="I1423" s="175">
        <f ca="1">'Data (DefiLlama)'!$H$13*100+_xlfn.NORM.S.INV(RAND())*'Data (DefiLlama)'!$K$13*$C$6</f>
        <v>4.3408551809158924</v>
      </c>
      <c r="J1423" s="172">
        <f ca="1">C1423*'Allocation - Base'!$H$6+D1423*'Allocation - Base'!$H$7+E1423*'Allocation - Base'!$H$8+F1423*'Allocation - Base'!$H$9+G1423*'Allocation - Base'!$H$10+H1423*'Allocation - Base'!$H$11+I1423*'Allocation - Base'!$H$12</f>
        <v>4.4421768350204545</v>
      </c>
      <c r="K1423" s="172">
        <f t="shared" ca="1" si="64"/>
        <v>0</v>
      </c>
      <c r="L1423" s="172">
        <f t="shared" ca="1" si="65"/>
        <v>4.3421768350204548</v>
      </c>
      <c r="M1423" s="172">
        <f t="shared" ca="1" si="66"/>
        <v>4.3421768350204548</v>
      </c>
      <c r="N1423" s="172"/>
    </row>
    <row r="1424" spans="2:14" x14ac:dyDescent="0.25">
      <c r="B1424" s="164">
        <v>1392</v>
      </c>
      <c r="C1424" s="172">
        <f ca="1">'Data (DefiLlama)'!$H$7*100+_xlfn.NORM.S.INV(RAND())*'Data (DefiLlama)'!$K$7*$C$6</f>
        <v>4.2550899569875931</v>
      </c>
      <c r="D1424" s="172">
        <f ca="1">'Data (DefiLlama)'!$H$8*100+_xlfn.NORM.S.INV(RAND())*'Data (DefiLlama)'!$K$8*$C$6</f>
        <v>4.5321379884584854</v>
      </c>
      <c r="E1424" s="172">
        <f ca="1">'Data (DefiLlama)'!$H$9*100+_xlfn.NORM.S.INV(RAND())*'Data (DefiLlama)'!$K$9*$C$6</f>
        <v>5.5741635772859999</v>
      </c>
      <c r="F1424" s="172">
        <f ca="1">'Data (DefiLlama)'!$H$10*100+_xlfn.NORM.S.INV(RAND())*'Data (DefiLlama)'!$K$10*$C$6</f>
        <v>4.5046565637002098</v>
      </c>
      <c r="G1424" s="172">
        <f ca="1">'Data (DefiLlama)'!$H$11*100+_xlfn.NORM.S.INV(RAND())*'Data (DefiLlama)'!$K$11*$C$6</f>
        <v>0.32645797493977691</v>
      </c>
      <c r="H1424" s="172">
        <f ca="1">'Data (DefiLlama)'!$H$12*100+_xlfn.NORM.S.INV(RAND())*'Data (DefiLlama)'!$K$12*$C$6</f>
        <v>3.1427313863192698</v>
      </c>
      <c r="I1424" s="175">
        <f ca="1">'Data (DefiLlama)'!$H$13*100+_xlfn.NORM.S.INV(RAND())*'Data (DefiLlama)'!$K$13*$C$6</f>
        <v>5.3031738757154478</v>
      </c>
      <c r="J1424" s="172">
        <f ca="1">C1424*'Allocation - Base'!$H$6+D1424*'Allocation - Base'!$H$7+E1424*'Allocation - Base'!$H$8+F1424*'Allocation - Base'!$H$9+G1424*'Allocation - Base'!$H$10+H1424*'Allocation - Base'!$H$11+I1424*'Allocation - Base'!$H$12</f>
        <v>4.2908349852272787</v>
      </c>
      <c r="K1424" s="172">
        <f t="shared" ca="1" si="64"/>
        <v>0</v>
      </c>
      <c r="L1424" s="172">
        <f t="shared" ca="1" si="65"/>
        <v>4.190834985227279</v>
      </c>
      <c r="M1424" s="172">
        <f t="shared" ca="1" si="66"/>
        <v>4.190834985227279</v>
      </c>
      <c r="N1424" s="172"/>
    </row>
    <row r="1425" spans="2:14" x14ac:dyDescent="0.25">
      <c r="B1425" s="164">
        <v>1393</v>
      </c>
      <c r="C1425" s="172">
        <f ca="1">'Data (DefiLlama)'!$H$7*100+_xlfn.NORM.S.INV(RAND())*'Data (DefiLlama)'!$K$7*$C$6</f>
        <v>4.3423341519760239</v>
      </c>
      <c r="D1425" s="172">
        <f ca="1">'Data (DefiLlama)'!$H$8*100+_xlfn.NORM.S.INV(RAND())*'Data (DefiLlama)'!$K$8*$C$6</f>
        <v>4.9749090039587935</v>
      </c>
      <c r="E1425" s="172">
        <f ca="1">'Data (DefiLlama)'!$H$9*100+_xlfn.NORM.S.INV(RAND())*'Data (DefiLlama)'!$K$9*$C$6</f>
        <v>4.3781307102122708</v>
      </c>
      <c r="F1425" s="172">
        <f ca="1">'Data (DefiLlama)'!$H$10*100+_xlfn.NORM.S.INV(RAND())*'Data (DefiLlama)'!$K$10*$C$6</f>
        <v>4.0915947689782275</v>
      </c>
      <c r="G1425" s="172">
        <f ca="1">'Data (DefiLlama)'!$H$11*100+_xlfn.NORM.S.INV(RAND())*'Data (DefiLlama)'!$K$11*$C$6</f>
        <v>-0.84766688162731407</v>
      </c>
      <c r="H1425" s="172">
        <f ca="1">'Data (DefiLlama)'!$H$12*100+_xlfn.NORM.S.INV(RAND())*'Data (DefiLlama)'!$K$12*$C$6</f>
        <v>5.4611060885132288</v>
      </c>
      <c r="I1425" s="175">
        <f ca="1">'Data (DefiLlama)'!$H$13*100+_xlfn.NORM.S.INV(RAND())*'Data (DefiLlama)'!$K$13*$C$6</f>
        <v>5.7813200447144695</v>
      </c>
      <c r="J1425" s="172">
        <f ca="1">C1425*'Allocation - Base'!$H$6+D1425*'Allocation - Base'!$H$7+E1425*'Allocation - Base'!$H$8+F1425*'Allocation - Base'!$H$9+G1425*'Allocation - Base'!$H$10+H1425*'Allocation - Base'!$H$11+I1425*'Allocation - Base'!$H$12</f>
        <v>4.4177427433311918</v>
      </c>
      <c r="K1425" s="172">
        <f t="shared" ca="1" si="64"/>
        <v>0</v>
      </c>
      <c r="L1425" s="172">
        <f t="shared" ca="1" si="65"/>
        <v>4.3177427433311921</v>
      </c>
      <c r="M1425" s="172">
        <f t="shared" ca="1" si="66"/>
        <v>4.3177427433311921</v>
      </c>
      <c r="N1425" s="172"/>
    </row>
    <row r="1426" spans="2:14" x14ac:dyDescent="0.25">
      <c r="B1426" s="164">
        <v>1394</v>
      </c>
      <c r="C1426" s="172">
        <f ca="1">'Data (DefiLlama)'!$H$7*100+_xlfn.NORM.S.INV(RAND())*'Data (DefiLlama)'!$K$7*$C$6</f>
        <v>4.3134135540473659</v>
      </c>
      <c r="D1426" s="172">
        <f ca="1">'Data (DefiLlama)'!$H$8*100+_xlfn.NORM.S.INV(RAND())*'Data (DefiLlama)'!$K$8*$C$6</f>
        <v>5.1791004284937747</v>
      </c>
      <c r="E1426" s="172">
        <f ca="1">'Data (DefiLlama)'!$H$9*100+_xlfn.NORM.S.INV(RAND())*'Data (DefiLlama)'!$K$9*$C$6</f>
        <v>4.1257573827482616</v>
      </c>
      <c r="F1426" s="172">
        <f ca="1">'Data (DefiLlama)'!$H$10*100+_xlfn.NORM.S.INV(RAND())*'Data (DefiLlama)'!$K$10*$C$6</f>
        <v>3.4055359256792443</v>
      </c>
      <c r="G1426" s="172">
        <f ca="1">'Data (DefiLlama)'!$H$11*100+_xlfn.NORM.S.INV(RAND())*'Data (DefiLlama)'!$K$11*$C$6</f>
        <v>-3.3999910078675435E-2</v>
      </c>
      <c r="H1426" s="172">
        <f ca="1">'Data (DefiLlama)'!$H$12*100+_xlfn.NORM.S.INV(RAND())*'Data (DefiLlama)'!$K$12*$C$6</f>
        <v>4.5860102059776775</v>
      </c>
      <c r="I1426" s="175">
        <f ca="1">'Data (DefiLlama)'!$H$13*100+_xlfn.NORM.S.INV(RAND())*'Data (DefiLlama)'!$K$13*$C$6</f>
        <v>7.447448350620065</v>
      </c>
      <c r="J1426" s="172">
        <f ca="1">C1426*'Allocation - Base'!$H$6+D1426*'Allocation - Base'!$H$7+E1426*'Allocation - Base'!$H$8+F1426*'Allocation - Base'!$H$9+G1426*'Allocation - Base'!$H$10+H1426*'Allocation - Base'!$H$11+I1426*'Allocation - Base'!$H$12</f>
        <v>4.3064400544174362</v>
      </c>
      <c r="K1426" s="172">
        <f t="shared" ca="1" si="64"/>
        <v>0</v>
      </c>
      <c r="L1426" s="172">
        <f t="shared" ca="1" si="65"/>
        <v>4.2064400544174365</v>
      </c>
      <c r="M1426" s="172">
        <f t="shared" ca="1" si="66"/>
        <v>4.2064400544174365</v>
      </c>
      <c r="N1426" s="172"/>
    </row>
    <row r="1427" spans="2:14" x14ac:dyDescent="0.25">
      <c r="B1427" s="164">
        <v>1395</v>
      </c>
      <c r="C1427" s="172">
        <f ca="1">'Data (DefiLlama)'!$H$7*100+_xlfn.NORM.S.INV(RAND())*'Data (DefiLlama)'!$K$7*$C$6</f>
        <v>4.1955750255219915</v>
      </c>
      <c r="D1427" s="172">
        <f ca="1">'Data (DefiLlama)'!$H$8*100+_xlfn.NORM.S.INV(RAND())*'Data (DefiLlama)'!$K$8*$C$6</f>
        <v>4.0688616017458994</v>
      </c>
      <c r="E1427" s="172">
        <f ca="1">'Data (DefiLlama)'!$H$9*100+_xlfn.NORM.S.INV(RAND())*'Data (DefiLlama)'!$K$9*$C$6</f>
        <v>5.1978605428012319</v>
      </c>
      <c r="F1427" s="172">
        <f ca="1">'Data (DefiLlama)'!$H$10*100+_xlfn.NORM.S.INV(RAND())*'Data (DefiLlama)'!$K$10*$C$6</f>
        <v>3.6172936390325465</v>
      </c>
      <c r="G1427" s="172">
        <f ca="1">'Data (DefiLlama)'!$H$11*100+_xlfn.NORM.S.INV(RAND())*'Data (DefiLlama)'!$K$11*$C$6</f>
        <v>-0.20513861343839199</v>
      </c>
      <c r="H1427" s="172">
        <f ca="1">'Data (DefiLlama)'!$H$12*100+_xlfn.NORM.S.INV(RAND())*'Data (DefiLlama)'!$K$12*$C$6</f>
        <v>4.295420974691794</v>
      </c>
      <c r="I1427" s="175">
        <f ca="1">'Data (DefiLlama)'!$H$13*100+_xlfn.NORM.S.INV(RAND())*'Data (DefiLlama)'!$K$13*$C$6</f>
        <v>4.1691981037901709</v>
      </c>
      <c r="J1427" s="172">
        <f ca="1">C1427*'Allocation - Base'!$H$6+D1427*'Allocation - Base'!$H$7+E1427*'Allocation - Base'!$H$8+F1427*'Allocation - Base'!$H$9+G1427*'Allocation - Base'!$H$10+H1427*'Allocation - Base'!$H$11+I1427*'Allocation - Base'!$H$12</f>
        <v>4.2094092593252297</v>
      </c>
      <c r="K1427" s="172">
        <f t="shared" ca="1" si="64"/>
        <v>0</v>
      </c>
      <c r="L1427" s="172">
        <f t="shared" ca="1" si="65"/>
        <v>4.10940925932523</v>
      </c>
      <c r="M1427" s="172">
        <f t="shared" ca="1" si="66"/>
        <v>4.10940925932523</v>
      </c>
      <c r="N1427" s="172"/>
    </row>
    <row r="1428" spans="2:14" x14ac:dyDescent="0.25">
      <c r="B1428" s="164">
        <v>1396</v>
      </c>
      <c r="C1428" s="172">
        <f ca="1">'Data (DefiLlama)'!$H$7*100+_xlfn.NORM.S.INV(RAND())*'Data (DefiLlama)'!$K$7*$C$6</f>
        <v>4.0950662901558665</v>
      </c>
      <c r="D1428" s="172">
        <f ca="1">'Data (DefiLlama)'!$H$8*100+_xlfn.NORM.S.INV(RAND())*'Data (DefiLlama)'!$K$8*$C$6</f>
        <v>5.8642454006360101</v>
      </c>
      <c r="E1428" s="172">
        <f ca="1">'Data (DefiLlama)'!$H$9*100+_xlfn.NORM.S.INV(RAND())*'Data (DefiLlama)'!$K$9*$C$6</f>
        <v>3.9688368004833094</v>
      </c>
      <c r="F1428" s="172">
        <f ca="1">'Data (DefiLlama)'!$H$10*100+_xlfn.NORM.S.INV(RAND())*'Data (DefiLlama)'!$K$10*$C$6</f>
        <v>2.5432427285934542</v>
      </c>
      <c r="G1428" s="172">
        <f ca="1">'Data (DefiLlama)'!$H$11*100+_xlfn.NORM.S.INV(RAND())*'Data (DefiLlama)'!$K$11*$C$6</f>
        <v>-0.41587707694153353</v>
      </c>
      <c r="H1428" s="172">
        <f ca="1">'Data (DefiLlama)'!$H$12*100+_xlfn.NORM.S.INV(RAND())*'Data (DefiLlama)'!$K$12*$C$6</f>
        <v>6.2015935329836207</v>
      </c>
      <c r="I1428" s="175">
        <f ca="1">'Data (DefiLlama)'!$H$13*100+_xlfn.NORM.S.INV(RAND())*'Data (DefiLlama)'!$K$13*$C$6</f>
        <v>5.0200959890375643</v>
      </c>
      <c r="J1428" s="172">
        <f ca="1">C1428*'Allocation - Base'!$H$6+D1428*'Allocation - Base'!$H$7+E1428*'Allocation - Base'!$H$8+F1428*'Allocation - Base'!$H$9+G1428*'Allocation - Base'!$H$10+H1428*'Allocation - Base'!$H$11+I1428*'Allocation - Base'!$H$12</f>
        <v>4.5962356134270559</v>
      </c>
      <c r="K1428" s="172">
        <f t="shared" ca="1" si="64"/>
        <v>0</v>
      </c>
      <c r="L1428" s="172">
        <f t="shared" ca="1" si="65"/>
        <v>4.4962356134270562</v>
      </c>
      <c r="M1428" s="172">
        <f t="shared" ca="1" si="66"/>
        <v>4.4962356134270562</v>
      </c>
      <c r="N1428" s="172"/>
    </row>
    <row r="1429" spans="2:14" x14ac:dyDescent="0.25">
      <c r="B1429" s="164">
        <v>1397</v>
      </c>
      <c r="C1429" s="172">
        <f ca="1">'Data (DefiLlama)'!$H$7*100+_xlfn.NORM.S.INV(RAND())*'Data (DefiLlama)'!$K$7*$C$6</f>
        <v>4.2626188921436095</v>
      </c>
      <c r="D1429" s="172">
        <f ca="1">'Data (DefiLlama)'!$H$8*100+_xlfn.NORM.S.INV(RAND())*'Data (DefiLlama)'!$K$8*$C$6</f>
        <v>5.1349353985456281</v>
      </c>
      <c r="E1429" s="172">
        <f ca="1">'Data (DefiLlama)'!$H$9*100+_xlfn.NORM.S.INV(RAND())*'Data (DefiLlama)'!$K$9*$C$6</f>
        <v>4.2002380530587802</v>
      </c>
      <c r="F1429" s="172">
        <f ca="1">'Data (DefiLlama)'!$H$10*100+_xlfn.NORM.S.INV(RAND())*'Data (DefiLlama)'!$K$10*$C$6</f>
        <v>2.8714366885525129</v>
      </c>
      <c r="G1429" s="172">
        <f ca="1">'Data (DefiLlama)'!$H$11*100+_xlfn.NORM.S.INV(RAND())*'Data (DefiLlama)'!$K$11*$C$6</f>
        <v>0.48501406823447485</v>
      </c>
      <c r="H1429" s="172">
        <f ca="1">'Data (DefiLlama)'!$H$12*100+_xlfn.NORM.S.INV(RAND())*'Data (DefiLlama)'!$K$12*$C$6</f>
        <v>4.1187643216763794</v>
      </c>
      <c r="I1429" s="175">
        <f ca="1">'Data (DefiLlama)'!$H$13*100+_xlfn.NORM.S.INV(RAND())*'Data (DefiLlama)'!$K$13*$C$6</f>
        <v>5.4943118032260791</v>
      </c>
      <c r="J1429" s="172">
        <f ca="1">C1429*'Allocation - Base'!$H$6+D1429*'Allocation - Base'!$H$7+E1429*'Allocation - Base'!$H$8+F1429*'Allocation - Base'!$H$9+G1429*'Allocation - Base'!$H$10+H1429*'Allocation - Base'!$H$11+I1429*'Allocation - Base'!$H$12</f>
        <v>4.2546443822073661</v>
      </c>
      <c r="K1429" s="172">
        <f t="shared" ca="1" si="64"/>
        <v>0</v>
      </c>
      <c r="L1429" s="172">
        <f t="shared" ca="1" si="65"/>
        <v>4.1546443822073664</v>
      </c>
      <c r="M1429" s="172">
        <f t="shared" ca="1" si="66"/>
        <v>4.1546443822073664</v>
      </c>
      <c r="N1429" s="172"/>
    </row>
    <row r="1430" spans="2:14" x14ac:dyDescent="0.25">
      <c r="B1430" s="164">
        <v>1398</v>
      </c>
      <c r="C1430" s="172">
        <f ca="1">'Data (DefiLlama)'!$H$7*100+_xlfn.NORM.S.INV(RAND())*'Data (DefiLlama)'!$K$7*$C$6</f>
        <v>4.0662170464754341</v>
      </c>
      <c r="D1430" s="172">
        <f ca="1">'Data (DefiLlama)'!$H$8*100+_xlfn.NORM.S.INV(RAND())*'Data (DefiLlama)'!$K$8*$C$6</f>
        <v>5.8099922886553692</v>
      </c>
      <c r="E1430" s="172">
        <f ca="1">'Data (DefiLlama)'!$H$9*100+_xlfn.NORM.S.INV(RAND())*'Data (DefiLlama)'!$K$9*$C$6</f>
        <v>3.9517612259316022</v>
      </c>
      <c r="F1430" s="172">
        <f ca="1">'Data (DefiLlama)'!$H$10*100+_xlfn.NORM.S.INV(RAND())*'Data (DefiLlama)'!$K$10*$C$6</f>
        <v>4.1152002640264582</v>
      </c>
      <c r="G1430" s="172">
        <f ca="1">'Data (DefiLlama)'!$H$11*100+_xlfn.NORM.S.INV(RAND())*'Data (DefiLlama)'!$K$11*$C$6</f>
        <v>8.5070067372659042E-2</v>
      </c>
      <c r="H1430" s="172">
        <f ca="1">'Data (DefiLlama)'!$H$12*100+_xlfn.NORM.S.INV(RAND())*'Data (DefiLlama)'!$K$12*$C$6</f>
        <v>4.3982070825567865</v>
      </c>
      <c r="I1430" s="175">
        <f ca="1">'Data (DefiLlama)'!$H$13*100+_xlfn.NORM.S.INV(RAND())*'Data (DefiLlama)'!$K$13*$C$6</f>
        <v>7.8793462593649206</v>
      </c>
      <c r="J1430" s="172">
        <f ca="1">C1430*'Allocation - Base'!$H$6+D1430*'Allocation - Base'!$H$7+E1430*'Allocation - Base'!$H$8+F1430*'Allocation - Base'!$H$9+G1430*'Allocation - Base'!$H$10+H1430*'Allocation - Base'!$H$11+I1430*'Allocation - Base'!$H$12</f>
        <v>4.3242880583415237</v>
      </c>
      <c r="K1430" s="172">
        <f t="shared" ca="1" si="64"/>
        <v>5.3496068266649548</v>
      </c>
      <c r="L1430" s="172">
        <f t="shared" ca="1" si="65"/>
        <v>-1.1253187683234307</v>
      </c>
      <c r="M1430" s="172">
        <f t="shared" ca="1" si="66"/>
        <v>4.2242880583415241</v>
      </c>
      <c r="N1430" s="172"/>
    </row>
    <row r="1431" spans="2:14" x14ac:dyDescent="0.25">
      <c r="B1431" s="164">
        <v>1399</v>
      </c>
      <c r="C1431" s="172">
        <f ca="1">'Data (DefiLlama)'!$H$7*100+_xlfn.NORM.S.INV(RAND())*'Data (DefiLlama)'!$K$7*$C$6</f>
        <v>4.392058838991459</v>
      </c>
      <c r="D1431" s="172">
        <f ca="1">'Data (DefiLlama)'!$H$8*100+_xlfn.NORM.S.INV(RAND())*'Data (DefiLlama)'!$K$8*$C$6</f>
        <v>5.4206452374597838</v>
      </c>
      <c r="E1431" s="172">
        <f ca="1">'Data (DefiLlama)'!$H$9*100+_xlfn.NORM.S.INV(RAND())*'Data (DefiLlama)'!$K$9*$C$6</f>
        <v>4.3224553517555746</v>
      </c>
      <c r="F1431" s="172">
        <f ca="1">'Data (DefiLlama)'!$H$10*100+_xlfn.NORM.S.INV(RAND())*'Data (DefiLlama)'!$K$10*$C$6</f>
        <v>2.8321038826637848</v>
      </c>
      <c r="G1431" s="172">
        <f ca="1">'Data (DefiLlama)'!$H$11*100+_xlfn.NORM.S.INV(RAND())*'Data (DefiLlama)'!$K$11*$C$6</f>
        <v>-0.4070398336516089</v>
      </c>
      <c r="H1431" s="172">
        <f ca="1">'Data (DefiLlama)'!$H$12*100+_xlfn.NORM.S.INV(RAND())*'Data (DefiLlama)'!$K$12*$C$6</f>
        <v>4.3293644044375643</v>
      </c>
      <c r="I1431" s="175">
        <f ca="1">'Data (DefiLlama)'!$H$13*100+_xlfn.NORM.S.INV(RAND())*'Data (DefiLlama)'!$K$13*$C$6</f>
        <v>6.196410488125581</v>
      </c>
      <c r="J1431" s="172">
        <f ca="1">C1431*'Allocation - Base'!$H$6+D1431*'Allocation - Base'!$H$7+E1431*'Allocation - Base'!$H$8+F1431*'Allocation - Base'!$H$9+G1431*'Allocation - Base'!$H$10+H1431*'Allocation - Base'!$H$11+I1431*'Allocation - Base'!$H$12</f>
        <v>4.3824454679843319</v>
      </c>
      <c r="K1431" s="172">
        <f t="shared" ca="1" si="64"/>
        <v>0</v>
      </c>
      <c r="L1431" s="172">
        <f t="shared" ca="1" si="65"/>
        <v>4.2824454679843322</v>
      </c>
      <c r="M1431" s="172">
        <f t="shared" ca="1" si="66"/>
        <v>4.2824454679843322</v>
      </c>
      <c r="N1431" s="172"/>
    </row>
    <row r="1432" spans="2:14" x14ac:dyDescent="0.25">
      <c r="B1432" s="164">
        <v>1400</v>
      </c>
      <c r="C1432" s="172">
        <f ca="1">'Data (DefiLlama)'!$H$7*100+_xlfn.NORM.S.INV(RAND())*'Data (DefiLlama)'!$K$7*$C$6</f>
        <v>4.3678411548478389</v>
      </c>
      <c r="D1432" s="172">
        <f ca="1">'Data (DefiLlama)'!$H$8*100+_xlfn.NORM.S.INV(RAND())*'Data (DefiLlama)'!$K$8*$C$6</f>
        <v>5.014009385170727</v>
      </c>
      <c r="E1432" s="172">
        <f ca="1">'Data (DefiLlama)'!$H$9*100+_xlfn.NORM.S.INV(RAND())*'Data (DefiLlama)'!$K$9*$C$6</f>
        <v>4.2256981017251096</v>
      </c>
      <c r="F1432" s="172">
        <f ca="1">'Data (DefiLlama)'!$H$10*100+_xlfn.NORM.S.INV(RAND())*'Data (DefiLlama)'!$K$10*$C$6</f>
        <v>2.1386803750718206</v>
      </c>
      <c r="G1432" s="172">
        <f ca="1">'Data (DefiLlama)'!$H$11*100+_xlfn.NORM.S.INV(RAND())*'Data (DefiLlama)'!$K$11*$C$6</f>
        <v>-0.13789144432975559</v>
      </c>
      <c r="H1432" s="172">
        <f ca="1">'Data (DefiLlama)'!$H$12*100+_xlfn.NORM.S.INV(RAND())*'Data (DefiLlama)'!$K$12*$C$6</f>
        <v>4.1033558483510841</v>
      </c>
      <c r="I1432" s="175">
        <f ca="1">'Data (DefiLlama)'!$H$13*100+_xlfn.NORM.S.INV(RAND())*'Data (DefiLlama)'!$K$13*$C$6</f>
        <v>6.0032519117852159</v>
      </c>
      <c r="J1432" s="172">
        <f ca="1">C1432*'Allocation - Base'!$H$6+D1432*'Allocation - Base'!$H$7+E1432*'Allocation - Base'!$H$8+F1432*'Allocation - Base'!$H$9+G1432*'Allocation - Base'!$H$10+H1432*'Allocation - Base'!$H$11+I1432*'Allocation - Base'!$H$12</f>
        <v>4.228888023214485</v>
      </c>
      <c r="K1432" s="172">
        <f t="shared" ca="1" si="64"/>
        <v>0</v>
      </c>
      <c r="L1432" s="172">
        <f t="shared" ca="1" si="65"/>
        <v>4.1288880232144853</v>
      </c>
      <c r="M1432" s="172">
        <f t="shared" ca="1" si="66"/>
        <v>4.1288880232144853</v>
      </c>
      <c r="N1432" s="172"/>
    </row>
    <row r="1433" spans="2:14" x14ac:dyDescent="0.25">
      <c r="B1433" s="164">
        <v>1401</v>
      </c>
      <c r="C1433" s="172">
        <f ca="1">'Data (DefiLlama)'!$H$7*100+_xlfn.NORM.S.INV(RAND())*'Data (DefiLlama)'!$K$7*$C$6</f>
        <v>4.291187922848124</v>
      </c>
      <c r="D1433" s="172">
        <f ca="1">'Data (DefiLlama)'!$H$8*100+_xlfn.NORM.S.INV(RAND())*'Data (DefiLlama)'!$K$8*$C$6</f>
        <v>3.846484974280739</v>
      </c>
      <c r="E1433" s="172">
        <f ca="1">'Data (DefiLlama)'!$H$9*100+_xlfn.NORM.S.INV(RAND())*'Data (DefiLlama)'!$K$9*$C$6</f>
        <v>5.2606677471882195</v>
      </c>
      <c r="F1433" s="172">
        <f ca="1">'Data (DefiLlama)'!$H$10*100+_xlfn.NORM.S.INV(RAND())*'Data (DefiLlama)'!$K$10*$C$6</f>
        <v>3.4062257389317545</v>
      </c>
      <c r="G1433" s="172">
        <f ca="1">'Data (DefiLlama)'!$H$11*100+_xlfn.NORM.S.INV(RAND())*'Data (DefiLlama)'!$K$11*$C$6</f>
        <v>9.2720370845444627E-2</v>
      </c>
      <c r="H1433" s="172">
        <f ca="1">'Data (DefiLlama)'!$H$12*100+_xlfn.NORM.S.INV(RAND())*'Data (DefiLlama)'!$K$12*$C$6</f>
        <v>4.9098807603243433</v>
      </c>
      <c r="I1433" s="175">
        <f ca="1">'Data (DefiLlama)'!$H$13*100+_xlfn.NORM.S.INV(RAND())*'Data (DefiLlama)'!$K$13*$C$6</f>
        <v>4.1881397767867989</v>
      </c>
      <c r="J1433" s="172">
        <f ca="1">C1433*'Allocation - Base'!$H$6+D1433*'Allocation - Base'!$H$7+E1433*'Allocation - Base'!$H$8+F1433*'Allocation - Base'!$H$9+G1433*'Allocation - Base'!$H$10+H1433*'Allocation - Base'!$H$11+I1433*'Allocation - Base'!$H$12</f>
        <v>4.3052626898126007</v>
      </c>
      <c r="K1433" s="172">
        <f t="shared" ca="1" si="64"/>
        <v>0</v>
      </c>
      <c r="L1433" s="172">
        <f t="shared" ca="1" si="65"/>
        <v>4.2052626898126011</v>
      </c>
      <c r="M1433" s="172">
        <f t="shared" ca="1" si="66"/>
        <v>4.2052626898126011</v>
      </c>
      <c r="N1433" s="172"/>
    </row>
    <row r="1434" spans="2:14" x14ac:dyDescent="0.25">
      <c r="B1434" s="164">
        <v>1402</v>
      </c>
      <c r="C1434" s="172">
        <f ca="1">'Data (DefiLlama)'!$H$7*100+_xlfn.NORM.S.INV(RAND())*'Data (DefiLlama)'!$K$7*$C$6</f>
        <v>4.3362006317826625</v>
      </c>
      <c r="D1434" s="172">
        <f ca="1">'Data (DefiLlama)'!$H$8*100+_xlfn.NORM.S.INV(RAND())*'Data (DefiLlama)'!$K$8*$C$6</f>
        <v>4.1575426947010525</v>
      </c>
      <c r="E1434" s="172">
        <f ca="1">'Data (DefiLlama)'!$H$9*100+_xlfn.NORM.S.INV(RAND())*'Data (DefiLlama)'!$K$9*$C$6</f>
        <v>4.69413814123787</v>
      </c>
      <c r="F1434" s="172">
        <f ca="1">'Data (DefiLlama)'!$H$10*100+_xlfn.NORM.S.INV(RAND())*'Data (DefiLlama)'!$K$10*$C$6</f>
        <v>3.1884471742210634</v>
      </c>
      <c r="G1434" s="172">
        <f ca="1">'Data (DefiLlama)'!$H$11*100+_xlfn.NORM.S.INV(RAND())*'Data (DefiLlama)'!$K$11*$C$6</f>
        <v>-0.112376271299539</v>
      </c>
      <c r="H1434" s="172">
        <f ca="1">'Data (DefiLlama)'!$H$12*100+_xlfn.NORM.S.INV(RAND())*'Data (DefiLlama)'!$K$12*$C$6</f>
        <v>4.0146781117494639</v>
      </c>
      <c r="I1434" s="175">
        <f ca="1">'Data (DefiLlama)'!$H$13*100+_xlfn.NORM.S.INV(RAND())*'Data (DefiLlama)'!$K$13*$C$6</f>
        <v>6.7569076137430502</v>
      </c>
      <c r="J1434" s="172">
        <f ca="1">C1434*'Allocation - Base'!$H$6+D1434*'Allocation - Base'!$H$7+E1434*'Allocation - Base'!$H$8+F1434*'Allocation - Base'!$H$9+G1434*'Allocation - Base'!$H$10+H1434*'Allocation - Base'!$H$11+I1434*'Allocation - Base'!$H$12</f>
        <v>4.1103633017169718</v>
      </c>
      <c r="K1434" s="172">
        <f t="shared" ca="1" si="64"/>
        <v>1.3688604885844353</v>
      </c>
      <c r="L1434" s="172">
        <f t="shared" ca="1" si="65"/>
        <v>2.6415028131325369</v>
      </c>
      <c r="M1434" s="172">
        <f t="shared" ca="1" si="66"/>
        <v>4.0103633017169722</v>
      </c>
      <c r="N1434" s="172"/>
    </row>
    <row r="1435" spans="2:14" x14ac:dyDescent="0.25">
      <c r="B1435" s="164">
        <v>1403</v>
      </c>
      <c r="C1435" s="172">
        <f ca="1">'Data (DefiLlama)'!$H$7*100+_xlfn.NORM.S.INV(RAND())*'Data (DefiLlama)'!$K$7*$C$6</f>
        <v>4.1875355609836218</v>
      </c>
      <c r="D1435" s="172">
        <f ca="1">'Data (DefiLlama)'!$H$8*100+_xlfn.NORM.S.INV(RAND())*'Data (DefiLlama)'!$K$8*$C$6</f>
        <v>4.9746048684745352</v>
      </c>
      <c r="E1435" s="172">
        <f ca="1">'Data (DefiLlama)'!$H$9*100+_xlfn.NORM.S.INV(RAND())*'Data (DefiLlama)'!$K$9*$C$6</f>
        <v>3.8012254424648422</v>
      </c>
      <c r="F1435" s="172">
        <f ca="1">'Data (DefiLlama)'!$H$10*100+_xlfn.NORM.S.INV(RAND())*'Data (DefiLlama)'!$K$10*$C$6</f>
        <v>2.4235987988936003</v>
      </c>
      <c r="G1435" s="172">
        <f ca="1">'Data (DefiLlama)'!$H$11*100+_xlfn.NORM.S.INV(RAND())*'Data (DefiLlama)'!$K$11*$C$6</f>
        <v>-0.39462728288139826</v>
      </c>
      <c r="H1435" s="172">
        <f ca="1">'Data (DefiLlama)'!$H$12*100+_xlfn.NORM.S.INV(RAND())*'Data (DefiLlama)'!$K$12*$C$6</f>
        <v>4.0926293186670648</v>
      </c>
      <c r="I1435" s="175">
        <f ca="1">'Data (DefiLlama)'!$H$13*100+_xlfn.NORM.S.INV(RAND())*'Data (DefiLlama)'!$K$13*$C$6</f>
        <v>5.7005714256581124</v>
      </c>
      <c r="J1435" s="172">
        <f ca="1">C1435*'Allocation - Base'!$H$6+D1435*'Allocation - Base'!$H$7+E1435*'Allocation - Base'!$H$8+F1435*'Allocation - Base'!$H$9+G1435*'Allocation - Base'!$H$10+H1435*'Allocation - Base'!$H$11+I1435*'Allocation - Base'!$H$12</f>
        <v>4.0443812796859202</v>
      </c>
      <c r="K1435" s="172">
        <f t="shared" ca="1" si="64"/>
        <v>0</v>
      </c>
      <c r="L1435" s="172">
        <f t="shared" ca="1" si="65"/>
        <v>3.9443812796859201</v>
      </c>
      <c r="M1435" s="172">
        <f t="shared" ca="1" si="66"/>
        <v>3.9443812796859201</v>
      </c>
      <c r="N1435" s="172"/>
    </row>
    <row r="1436" spans="2:14" x14ac:dyDescent="0.25">
      <c r="B1436" s="164">
        <v>1404</v>
      </c>
      <c r="C1436" s="172">
        <f ca="1">'Data (DefiLlama)'!$H$7*100+_xlfn.NORM.S.INV(RAND())*'Data (DefiLlama)'!$K$7*$C$6</f>
        <v>4.3602433382898127</v>
      </c>
      <c r="D1436" s="172">
        <f ca="1">'Data (DefiLlama)'!$H$8*100+_xlfn.NORM.S.INV(RAND())*'Data (DefiLlama)'!$K$8*$C$6</f>
        <v>4.195852203788661</v>
      </c>
      <c r="E1436" s="172">
        <f ca="1">'Data (DefiLlama)'!$H$9*100+_xlfn.NORM.S.INV(RAND())*'Data (DefiLlama)'!$K$9*$C$6</f>
        <v>4.4179179389690733</v>
      </c>
      <c r="F1436" s="172">
        <f ca="1">'Data (DefiLlama)'!$H$10*100+_xlfn.NORM.S.INV(RAND())*'Data (DefiLlama)'!$K$10*$C$6</f>
        <v>2.4902780775691342</v>
      </c>
      <c r="G1436" s="172">
        <f ca="1">'Data (DefiLlama)'!$H$11*100+_xlfn.NORM.S.INV(RAND())*'Data (DefiLlama)'!$K$11*$C$6</f>
        <v>0.3801237915458397</v>
      </c>
      <c r="H1436" s="172">
        <f ca="1">'Data (DefiLlama)'!$H$12*100+_xlfn.NORM.S.INV(RAND())*'Data (DefiLlama)'!$K$12*$C$6</f>
        <v>4.4478290777556415</v>
      </c>
      <c r="I1436" s="175">
        <f ca="1">'Data (DefiLlama)'!$H$13*100+_xlfn.NORM.S.INV(RAND())*'Data (DefiLlama)'!$K$13*$C$6</f>
        <v>5.4752781817689895</v>
      </c>
      <c r="J1436" s="172">
        <f ca="1">C1436*'Allocation - Base'!$H$6+D1436*'Allocation - Base'!$H$7+E1436*'Allocation - Base'!$H$8+F1436*'Allocation - Base'!$H$9+G1436*'Allocation - Base'!$H$10+H1436*'Allocation - Base'!$H$11+I1436*'Allocation - Base'!$H$12</f>
        <v>4.1476960884170158</v>
      </c>
      <c r="K1436" s="172">
        <f t="shared" ca="1" si="64"/>
        <v>0</v>
      </c>
      <c r="L1436" s="172">
        <f t="shared" ca="1" si="65"/>
        <v>4.0476960884170161</v>
      </c>
      <c r="M1436" s="172">
        <f t="shared" ca="1" si="66"/>
        <v>4.0476960884170161</v>
      </c>
      <c r="N1436" s="172"/>
    </row>
    <row r="1437" spans="2:14" x14ac:dyDescent="0.25">
      <c r="B1437" s="164">
        <v>1405</v>
      </c>
      <c r="C1437" s="172">
        <f ca="1">'Data (DefiLlama)'!$H$7*100+_xlfn.NORM.S.INV(RAND())*'Data (DefiLlama)'!$K$7*$C$6</f>
        <v>3.9533741457417988</v>
      </c>
      <c r="D1437" s="172">
        <f ca="1">'Data (DefiLlama)'!$H$8*100+_xlfn.NORM.S.INV(RAND())*'Data (DefiLlama)'!$K$8*$C$6</f>
        <v>3.478336578179122</v>
      </c>
      <c r="E1437" s="172">
        <f ca="1">'Data (DefiLlama)'!$H$9*100+_xlfn.NORM.S.INV(RAND())*'Data (DefiLlama)'!$K$9*$C$6</f>
        <v>4.5579954041611286</v>
      </c>
      <c r="F1437" s="172">
        <f ca="1">'Data (DefiLlama)'!$H$10*100+_xlfn.NORM.S.INV(RAND())*'Data (DefiLlama)'!$K$10*$C$6</f>
        <v>3.7858713510105582</v>
      </c>
      <c r="G1437" s="172">
        <f ca="1">'Data (DefiLlama)'!$H$11*100+_xlfn.NORM.S.INV(RAND())*'Data (DefiLlama)'!$K$11*$C$6</f>
        <v>-0.38504825567291101</v>
      </c>
      <c r="H1437" s="172">
        <f ca="1">'Data (DefiLlama)'!$H$12*100+_xlfn.NORM.S.INV(RAND())*'Data (DefiLlama)'!$K$12*$C$6</f>
        <v>5.141619551592048</v>
      </c>
      <c r="I1437" s="175">
        <f ca="1">'Data (DefiLlama)'!$H$13*100+_xlfn.NORM.S.INV(RAND())*'Data (DefiLlama)'!$K$13*$C$6</f>
        <v>6.9784423626005552</v>
      </c>
      <c r="J1437" s="172">
        <f ca="1">C1437*'Allocation - Base'!$H$6+D1437*'Allocation - Base'!$H$7+E1437*'Allocation - Base'!$H$8+F1437*'Allocation - Base'!$H$9+G1437*'Allocation - Base'!$H$10+H1437*'Allocation - Base'!$H$11+I1437*'Allocation - Base'!$H$12</f>
        <v>3.9470857592627637</v>
      </c>
      <c r="K1437" s="172">
        <f t="shared" ca="1" si="64"/>
        <v>0</v>
      </c>
      <c r="L1437" s="172">
        <f t="shared" ca="1" si="65"/>
        <v>3.8470857592627636</v>
      </c>
      <c r="M1437" s="172">
        <f t="shared" ca="1" si="66"/>
        <v>3.8470857592627636</v>
      </c>
      <c r="N1437" s="172"/>
    </row>
    <row r="1438" spans="2:14" x14ac:dyDescent="0.25">
      <c r="B1438" s="164">
        <v>1406</v>
      </c>
      <c r="C1438" s="172">
        <f ca="1">'Data (DefiLlama)'!$H$7*100+_xlfn.NORM.S.INV(RAND())*'Data (DefiLlama)'!$K$7*$C$6</f>
        <v>4.240573307703972</v>
      </c>
      <c r="D1438" s="172">
        <f ca="1">'Data (DefiLlama)'!$H$8*100+_xlfn.NORM.S.INV(RAND())*'Data (DefiLlama)'!$K$8*$C$6</f>
        <v>4.1464995019450877</v>
      </c>
      <c r="E1438" s="172">
        <f ca="1">'Data (DefiLlama)'!$H$9*100+_xlfn.NORM.S.INV(RAND())*'Data (DefiLlama)'!$K$9*$C$6</f>
        <v>4.6469117794957739</v>
      </c>
      <c r="F1438" s="172">
        <f ca="1">'Data (DefiLlama)'!$H$10*100+_xlfn.NORM.S.INV(RAND())*'Data (DefiLlama)'!$K$10*$C$6</f>
        <v>3.9580650088291165</v>
      </c>
      <c r="G1438" s="172">
        <f ca="1">'Data (DefiLlama)'!$H$11*100+_xlfn.NORM.S.INV(RAND())*'Data (DefiLlama)'!$K$11*$C$6</f>
        <v>0.3932133100273989</v>
      </c>
      <c r="H1438" s="172">
        <f ca="1">'Data (DefiLlama)'!$H$12*100+_xlfn.NORM.S.INV(RAND())*'Data (DefiLlama)'!$K$12*$C$6</f>
        <v>4.556910771432368</v>
      </c>
      <c r="I1438" s="175">
        <f ca="1">'Data (DefiLlama)'!$H$13*100+_xlfn.NORM.S.INV(RAND())*'Data (DefiLlama)'!$K$13*$C$6</f>
        <v>3.9016283022903835</v>
      </c>
      <c r="J1438" s="172">
        <f ca="1">C1438*'Allocation - Base'!$H$6+D1438*'Allocation - Base'!$H$7+E1438*'Allocation - Base'!$H$8+F1438*'Allocation - Base'!$H$9+G1438*'Allocation - Base'!$H$10+H1438*'Allocation - Base'!$H$11+I1438*'Allocation - Base'!$H$12</f>
        <v>4.1737220938876316</v>
      </c>
      <c r="K1438" s="172">
        <f t="shared" ca="1" si="64"/>
        <v>0</v>
      </c>
      <c r="L1438" s="172">
        <f t="shared" ca="1" si="65"/>
        <v>4.073722093887632</v>
      </c>
      <c r="M1438" s="172">
        <f t="shared" ca="1" si="66"/>
        <v>4.073722093887632</v>
      </c>
      <c r="N1438" s="172"/>
    </row>
    <row r="1439" spans="2:14" x14ac:dyDescent="0.25">
      <c r="B1439" s="164">
        <v>1407</v>
      </c>
      <c r="C1439" s="172">
        <f ca="1">'Data (DefiLlama)'!$H$7*100+_xlfn.NORM.S.INV(RAND())*'Data (DefiLlama)'!$K$7*$C$6</f>
        <v>4.3519541169040998</v>
      </c>
      <c r="D1439" s="172">
        <f ca="1">'Data (DefiLlama)'!$H$8*100+_xlfn.NORM.S.INV(RAND())*'Data (DefiLlama)'!$K$8*$C$6</f>
        <v>5.6436228603760679</v>
      </c>
      <c r="E1439" s="172">
        <f ca="1">'Data (DefiLlama)'!$H$9*100+_xlfn.NORM.S.INV(RAND())*'Data (DefiLlama)'!$K$9*$C$6</f>
        <v>3.4615615250277005</v>
      </c>
      <c r="F1439" s="172">
        <f ca="1">'Data (DefiLlama)'!$H$10*100+_xlfn.NORM.S.INV(RAND())*'Data (DefiLlama)'!$K$10*$C$6</f>
        <v>3.7870792401666002</v>
      </c>
      <c r="G1439" s="172">
        <f ca="1">'Data (DefiLlama)'!$H$11*100+_xlfn.NORM.S.INV(RAND())*'Data (DefiLlama)'!$K$11*$C$6</f>
        <v>-9.6151912500219289E-2</v>
      </c>
      <c r="H1439" s="172">
        <f ca="1">'Data (DefiLlama)'!$H$12*100+_xlfn.NORM.S.INV(RAND())*'Data (DefiLlama)'!$K$12*$C$6</f>
        <v>4.1639482036704694</v>
      </c>
      <c r="I1439" s="175">
        <f ca="1">'Data (DefiLlama)'!$H$13*100+_xlfn.NORM.S.INV(RAND())*'Data (DefiLlama)'!$K$13*$C$6</f>
        <v>4.3522736630817027</v>
      </c>
      <c r="J1439" s="172">
        <f ca="1">C1439*'Allocation - Base'!$H$6+D1439*'Allocation - Base'!$H$7+E1439*'Allocation - Base'!$H$8+F1439*'Allocation - Base'!$H$9+G1439*'Allocation - Base'!$H$10+H1439*'Allocation - Base'!$H$11+I1439*'Allocation - Base'!$H$12</f>
        <v>4.2016669663477311</v>
      </c>
      <c r="K1439" s="172">
        <f t="shared" ca="1" si="64"/>
        <v>0.97895341034739458</v>
      </c>
      <c r="L1439" s="172">
        <f t="shared" ca="1" si="65"/>
        <v>3.122713556000337</v>
      </c>
      <c r="M1439" s="172">
        <f t="shared" ca="1" si="66"/>
        <v>4.1016669663477314</v>
      </c>
      <c r="N1439" s="172"/>
    </row>
    <row r="1440" spans="2:14" x14ac:dyDescent="0.25">
      <c r="B1440" s="164">
        <v>1408</v>
      </c>
      <c r="C1440" s="172">
        <f ca="1">'Data (DefiLlama)'!$H$7*100+_xlfn.NORM.S.INV(RAND())*'Data (DefiLlama)'!$K$7*$C$6</f>
        <v>4.2613350751835473</v>
      </c>
      <c r="D1440" s="172">
        <f ca="1">'Data (DefiLlama)'!$H$8*100+_xlfn.NORM.S.INV(RAND())*'Data (DefiLlama)'!$K$8*$C$6</f>
        <v>4.0045711686710419</v>
      </c>
      <c r="E1440" s="172">
        <f ca="1">'Data (DefiLlama)'!$H$9*100+_xlfn.NORM.S.INV(RAND())*'Data (DefiLlama)'!$K$9*$C$6</f>
        <v>3.4388364811994965</v>
      </c>
      <c r="F1440" s="172">
        <f ca="1">'Data (DefiLlama)'!$H$10*100+_xlfn.NORM.S.INV(RAND())*'Data (DefiLlama)'!$K$10*$C$6</f>
        <v>2.9501180002827727</v>
      </c>
      <c r="G1440" s="172">
        <f ca="1">'Data (DefiLlama)'!$H$11*100+_xlfn.NORM.S.INV(RAND())*'Data (DefiLlama)'!$K$11*$C$6</f>
        <v>4.2877760557819125E-2</v>
      </c>
      <c r="H1440" s="172">
        <f ca="1">'Data (DefiLlama)'!$H$12*100+_xlfn.NORM.S.INV(RAND())*'Data (DefiLlama)'!$K$12*$C$6</f>
        <v>3.8161149665915932</v>
      </c>
      <c r="I1440" s="175">
        <f ca="1">'Data (DefiLlama)'!$H$13*100+_xlfn.NORM.S.INV(RAND())*'Data (DefiLlama)'!$K$13*$C$6</f>
        <v>7.2492414628329183</v>
      </c>
      <c r="J1440" s="172">
        <f ca="1">C1440*'Allocation - Base'!$H$6+D1440*'Allocation - Base'!$H$7+E1440*'Allocation - Base'!$H$8+F1440*'Allocation - Base'!$H$9+G1440*'Allocation - Base'!$H$10+H1440*'Allocation - Base'!$H$11+I1440*'Allocation - Base'!$H$12</f>
        <v>3.7138135680393285</v>
      </c>
      <c r="K1440" s="172">
        <f t="shared" ca="1" si="64"/>
        <v>0</v>
      </c>
      <c r="L1440" s="172">
        <f t="shared" ca="1" si="65"/>
        <v>3.6138135680393284</v>
      </c>
      <c r="M1440" s="172">
        <f t="shared" ca="1" si="66"/>
        <v>3.6138135680393284</v>
      </c>
      <c r="N1440" s="172"/>
    </row>
    <row r="1441" spans="2:14" x14ac:dyDescent="0.25">
      <c r="B1441" s="164">
        <v>1409</v>
      </c>
      <c r="C1441" s="172">
        <f ca="1">'Data (DefiLlama)'!$H$7*100+_xlfn.NORM.S.INV(RAND())*'Data (DefiLlama)'!$K$7*$C$6</f>
        <v>4.1675365562265787</v>
      </c>
      <c r="D1441" s="172">
        <f ca="1">'Data (DefiLlama)'!$H$8*100+_xlfn.NORM.S.INV(RAND())*'Data (DefiLlama)'!$K$8*$C$6</f>
        <v>3.4693175754033714</v>
      </c>
      <c r="E1441" s="172">
        <f ca="1">'Data (DefiLlama)'!$H$9*100+_xlfn.NORM.S.INV(RAND())*'Data (DefiLlama)'!$K$9*$C$6</f>
        <v>4.2769977007644773</v>
      </c>
      <c r="F1441" s="172">
        <f ca="1">'Data (DefiLlama)'!$H$10*100+_xlfn.NORM.S.INV(RAND())*'Data (DefiLlama)'!$K$10*$C$6</f>
        <v>3.1791654891953294</v>
      </c>
      <c r="G1441" s="172">
        <f ca="1">'Data (DefiLlama)'!$H$11*100+_xlfn.NORM.S.INV(RAND())*'Data (DefiLlama)'!$K$11*$C$6</f>
        <v>7.6412293097199671E-2</v>
      </c>
      <c r="H1441" s="172">
        <f ca="1">'Data (DefiLlama)'!$H$12*100+_xlfn.NORM.S.INV(RAND())*'Data (DefiLlama)'!$K$12*$C$6</f>
        <v>5.1419996219911077</v>
      </c>
      <c r="I1441" s="175">
        <f ca="1">'Data (DefiLlama)'!$H$13*100+_xlfn.NORM.S.INV(RAND())*'Data (DefiLlama)'!$K$13*$C$6</f>
        <v>6.1267998536192509</v>
      </c>
      <c r="J1441" s="172">
        <f ca="1">C1441*'Allocation - Base'!$H$6+D1441*'Allocation - Base'!$H$7+E1441*'Allocation - Base'!$H$8+F1441*'Allocation - Base'!$H$9+G1441*'Allocation - Base'!$H$10+H1441*'Allocation - Base'!$H$11+I1441*'Allocation - Base'!$H$12</f>
        <v>3.9619603438634621</v>
      </c>
      <c r="K1441" s="172">
        <f t="shared" ref="K1441:K1504" ca="1" si="67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1441" s="172">
        <f t="shared" ref="L1441:L1504" ca="1" si="68">J1441-$C$7*100-K1441</f>
        <v>3.861960343863462</v>
      </c>
      <c r="M1441" s="172">
        <f t="shared" ref="M1441:M1504" ca="1" si="69">J1441-$C$7*100</f>
        <v>3.861960343863462</v>
      </c>
      <c r="N1441" s="172"/>
    </row>
    <row r="1442" spans="2:14" x14ac:dyDescent="0.25">
      <c r="B1442" s="164">
        <v>1410</v>
      </c>
      <c r="C1442" s="172">
        <f ca="1">'Data (DefiLlama)'!$H$7*100+_xlfn.NORM.S.INV(RAND())*'Data (DefiLlama)'!$K$7*$C$6</f>
        <v>4.3875326953386935</v>
      </c>
      <c r="D1442" s="172">
        <f ca="1">'Data (DefiLlama)'!$H$8*100+_xlfn.NORM.S.INV(RAND())*'Data (DefiLlama)'!$K$8*$C$6</f>
        <v>4.8498015919324242</v>
      </c>
      <c r="E1442" s="172">
        <f ca="1">'Data (DefiLlama)'!$H$9*100+_xlfn.NORM.S.INV(RAND())*'Data (DefiLlama)'!$K$9*$C$6</f>
        <v>4.4489962231259357</v>
      </c>
      <c r="F1442" s="172">
        <f ca="1">'Data (DefiLlama)'!$H$10*100+_xlfn.NORM.S.INV(RAND())*'Data (DefiLlama)'!$K$10*$C$6</f>
        <v>3.4782696893985214</v>
      </c>
      <c r="G1442" s="172">
        <f ca="1">'Data (DefiLlama)'!$H$11*100+_xlfn.NORM.S.INV(RAND())*'Data (DefiLlama)'!$K$11*$C$6</f>
        <v>-0.2855867510638721</v>
      </c>
      <c r="H1442" s="172">
        <f ca="1">'Data (DefiLlama)'!$H$12*100+_xlfn.NORM.S.INV(RAND())*'Data (DefiLlama)'!$K$12*$C$6</f>
        <v>3.976375358316286</v>
      </c>
      <c r="I1442" s="175">
        <f ca="1">'Data (DefiLlama)'!$H$13*100+_xlfn.NORM.S.INV(RAND())*'Data (DefiLlama)'!$K$13*$C$6</f>
        <v>6.1542519541596983</v>
      </c>
      <c r="J1442" s="172">
        <f ca="1">C1442*'Allocation - Base'!$H$6+D1442*'Allocation - Base'!$H$7+E1442*'Allocation - Base'!$H$8+F1442*'Allocation - Base'!$H$9+G1442*'Allocation - Base'!$H$10+H1442*'Allocation - Base'!$H$11+I1442*'Allocation - Base'!$H$12</f>
        <v>4.2231362285604472</v>
      </c>
      <c r="K1442" s="172">
        <f t="shared" ca="1" si="67"/>
        <v>3.7846243772936701</v>
      </c>
      <c r="L1442" s="172">
        <f t="shared" ca="1" si="68"/>
        <v>0.33851185126677752</v>
      </c>
      <c r="M1442" s="172">
        <f t="shared" ca="1" si="69"/>
        <v>4.1231362285604476</v>
      </c>
      <c r="N1442" s="172"/>
    </row>
    <row r="1443" spans="2:14" x14ac:dyDescent="0.25">
      <c r="B1443" s="164">
        <v>1411</v>
      </c>
      <c r="C1443" s="172">
        <f ca="1">'Data (DefiLlama)'!$H$7*100+_xlfn.NORM.S.INV(RAND())*'Data (DefiLlama)'!$K$7*$C$6</f>
        <v>4.1975240485046967</v>
      </c>
      <c r="D1443" s="172">
        <f ca="1">'Data (DefiLlama)'!$H$8*100+_xlfn.NORM.S.INV(RAND())*'Data (DefiLlama)'!$K$8*$C$6</f>
        <v>5.2818967591591628</v>
      </c>
      <c r="E1443" s="172">
        <f ca="1">'Data (DefiLlama)'!$H$9*100+_xlfn.NORM.S.INV(RAND())*'Data (DefiLlama)'!$K$9*$C$6</f>
        <v>4.1742539348046508</v>
      </c>
      <c r="F1443" s="172">
        <f ca="1">'Data (DefiLlama)'!$H$10*100+_xlfn.NORM.S.INV(RAND())*'Data (DefiLlama)'!$K$10*$C$6</f>
        <v>3.400977580087142</v>
      </c>
      <c r="G1443" s="172">
        <f ca="1">'Data (DefiLlama)'!$H$11*100+_xlfn.NORM.S.INV(RAND())*'Data (DefiLlama)'!$K$11*$C$6</f>
        <v>0.24109444629891702</v>
      </c>
      <c r="H1443" s="172">
        <f ca="1">'Data (DefiLlama)'!$H$12*100+_xlfn.NORM.S.INV(RAND())*'Data (DefiLlama)'!$K$12*$C$6</f>
        <v>4.5434198717324472</v>
      </c>
      <c r="I1443" s="175">
        <f ca="1">'Data (DefiLlama)'!$H$13*100+_xlfn.NORM.S.INV(RAND())*'Data (DefiLlama)'!$K$13*$C$6</f>
        <v>4.8348513372105764</v>
      </c>
      <c r="J1443" s="172">
        <f ca="1">C1443*'Allocation - Base'!$H$6+D1443*'Allocation - Base'!$H$7+E1443*'Allocation - Base'!$H$8+F1443*'Allocation - Base'!$H$9+G1443*'Allocation - Base'!$H$10+H1443*'Allocation - Base'!$H$11+I1443*'Allocation - Base'!$H$12</f>
        <v>4.3168625911171743</v>
      </c>
      <c r="K1443" s="172">
        <f t="shared" ca="1" si="67"/>
        <v>0</v>
      </c>
      <c r="L1443" s="172">
        <f t="shared" ca="1" si="68"/>
        <v>4.2168625911171747</v>
      </c>
      <c r="M1443" s="172">
        <f t="shared" ca="1" si="69"/>
        <v>4.2168625911171747</v>
      </c>
      <c r="N1443" s="172"/>
    </row>
    <row r="1444" spans="2:14" x14ac:dyDescent="0.25">
      <c r="B1444" s="164">
        <v>1412</v>
      </c>
      <c r="C1444" s="172">
        <f ca="1">'Data (DefiLlama)'!$H$7*100+_xlfn.NORM.S.INV(RAND())*'Data (DefiLlama)'!$K$7*$C$6</f>
        <v>4.1329686968863371</v>
      </c>
      <c r="D1444" s="172">
        <f ca="1">'Data (DefiLlama)'!$H$8*100+_xlfn.NORM.S.INV(RAND())*'Data (DefiLlama)'!$K$8*$C$6</f>
        <v>3.9463948659204879</v>
      </c>
      <c r="E1444" s="172">
        <f ca="1">'Data (DefiLlama)'!$H$9*100+_xlfn.NORM.S.INV(RAND())*'Data (DefiLlama)'!$K$9*$C$6</f>
        <v>5.7929300579874798</v>
      </c>
      <c r="F1444" s="172">
        <f ca="1">'Data (DefiLlama)'!$H$10*100+_xlfn.NORM.S.INV(RAND())*'Data (DefiLlama)'!$K$10*$C$6</f>
        <v>3.0027725325059094</v>
      </c>
      <c r="G1444" s="172">
        <f ca="1">'Data (DefiLlama)'!$H$11*100+_xlfn.NORM.S.INV(RAND())*'Data (DefiLlama)'!$K$11*$C$6</f>
        <v>1.2342435540801083E-2</v>
      </c>
      <c r="H1444" s="172">
        <f ca="1">'Data (DefiLlama)'!$H$12*100+_xlfn.NORM.S.INV(RAND())*'Data (DefiLlama)'!$K$12*$C$6</f>
        <v>4.4940450123879634</v>
      </c>
      <c r="I1444" s="175">
        <f ca="1">'Data (DefiLlama)'!$H$13*100+_xlfn.NORM.S.INV(RAND())*'Data (DefiLlama)'!$K$13*$C$6</f>
        <v>4.4318530967607579</v>
      </c>
      <c r="J1444" s="172">
        <f ca="1">C1444*'Allocation - Base'!$H$6+D1444*'Allocation - Base'!$H$7+E1444*'Allocation - Base'!$H$8+F1444*'Allocation - Base'!$H$9+G1444*'Allocation - Base'!$H$10+H1444*'Allocation - Base'!$H$11+I1444*'Allocation - Base'!$H$12</f>
        <v>4.3494457136781275</v>
      </c>
      <c r="K1444" s="172">
        <f t="shared" ca="1" si="67"/>
        <v>0</v>
      </c>
      <c r="L1444" s="172">
        <f t="shared" ca="1" si="68"/>
        <v>4.2494457136781278</v>
      </c>
      <c r="M1444" s="172">
        <f t="shared" ca="1" si="69"/>
        <v>4.2494457136781278</v>
      </c>
      <c r="N1444" s="172"/>
    </row>
    <row r="1445" spans="2:14" x14ac:dyDescent="0.25">
      <c r="B1445" s="164">
        <v>1413</v>
      </c>
      <c r="C1445" s="172">
        <f ca="1">'Data (DefiLlama)'!$H$7*100+_xlfn.NORM.S.INV(RAND())*'Data (DefiLlama)'!$K$7*$C$6</f>
        <v>4.3295975332430938</v>
      </c>
      <c r="D1445" s="172">
        <f ca="1">'Data (DefiLlama)'!$H$8*100+_xlfn.NORM.S.INV(RAND())*'Data (DefiLlama)'!$K$8*$C$6</f>
        <v>4.7493653739497681</v>
      </c>
      <c r="E1445" s="172">
        <f ca="1">'Data (DefiLlama)'!$H$9*100+_xlfn.NORM.S.INV(RAND())*'Data (DefiLlama)'!$K$9*$C$6</f>
        <v>5.0105825467731915</v>
      </c>
      <c r="F1445" s="172">
        <f ca="1">'Data (DefiLlama)'!$H$10*100+_xlfn.NORM.S.INV(RAND())*'Data (DefiLlama)'!$K$10*$C$6</f>
        <v>2.6614824482460762</v>
      </c>
      <c r="G1445" s="172">
        <f ca="1">'Data (DefiLlama)'!$H$11*100+_xlfn.NORM.S.INV(RAND())*'Data (DefiLlama)'!$K$11*$C$6</f>
        <v>-0.18348153032612757</v>
      </c>
      <c r="H1445" s="172">
        <f ca="1">'Data (DefiLlama)'!$H$12*100+_xlfn.NORM.S.INV(RAND())*'Data (DefiLlama)'!$K$12*$C$6</f>
        <v>3.8599207625772274</v>
      </c>
      <c r="I1445" s="175">
        <f ca="1">'Data (DefiLlama)'!$H$13*100+_xlfn.NORM.S.INV(RAND())*'Data (DefiLlama)'!$K$13*$C$6</f>
        <v>5.0567365616414364</v>
      </c>
      <c r="J1445" s="172">
        <f ca="1">C1445*'Allocation - Base'!$H$6+D1445*'Allocation - Base'!$H$7+E1445*'Allocation - Base'!$H$8+F1445*'Allocation - Base'!$H$9+G1445*'Allocation - Base'!$H$10+H1445*'Allocation - Base'!$H$11+I1445*'Allocation - Base'!$H$12</f>
        <v>4.3086802780239459</v>
      </c>
      <c r="K1445" s="172">
        <f t="shared" ca="1" si="67"/>
        <v>0</v>
      </c>
      <c r="L1445" s="172">
        <f t="shared" ca="1" si="68"/>
        <v>4.2086802780239463</v>
      </c>
      <c r="M1445" s="172">
        <f t="shared" ca="1" si="69"/>
        <v>4.2086802780239463</v>
      </c>
      <c r="N1445" s="172"/>
    </row>
    <row r="1446" spans="2:14" x14ac:dyDescent="0.25">
      <c r="B1446" s="164">
        <v>1414</v>
      </c>
      <c r="C1446" s="172">
        <f ca="1">'Data (DefiLlama)'!$H$7*100+_xlfn.NORM.S.INV(RAND())*'Data (DefiLlama)'!$K$7*$C$6</f>
        <v>3.9311535055065328</v>
      </c>
      <c r="D1446" s="172">
        <f ca="1">'Data (DefiLlama)'!$H$8*100+_xlfn.NORM.S.INV(RAND())*'Data (DefiLlama)'!$K$8*$C$6</f>
        <v>4.5101003487818918</v>
      </c>
      <c r="E1446" s="172">
        <f ca="1">'Data (DefiLlama)'!$H$9*100+_xlfn.NORM.S.INV(RAND())*'Data (DefiLlama)'!$K$9*$C$6</f>
        <v>4.1679885603039368</v>
      </c>
      <c r="F1446" s="172">
        <f ca="1">'Data (DefiLlama)'!$H$10*100+_xlfn.NORM.S.INV(RAND())*'Data (DefiLlama)'!$K$10*$C$6</f>
        <v>3.1940640739599275</v>
      </c>
      <c r="G1446" s="172">
        <f ca="1">'Data (DefiLlama)'!$H$11*100+_xlfn.NORM.S.INV(RAND())*'Data (DefiLlama)'!$K$11*$C$6</f>
        <v>-0.13195008722801838</v>
      </c>
      <c r="H1446" s="172">
        <f ca="1">'Data (DefiLlama)'!$H$12*100+_xlfn.NORM.S.INV(RAND())*'Data (DefiLlama)'!$K$12*$C$6</f>
        <v>5.8219868258777687</v>
      </c>
      <c r="I1446" s="175">
        <f ca="1">'Data (DefiLlama)'!$H$13*100+_xlfn.NORM.S.INV(RAND())*'Data (DefiLlama)'!$K$13*$C$6</f>
        <v>5.2520215382535804</v>
      </c>
      <c r="J1446" s="172">
        <f ca="1">C1446*'Allocation - Base'!$H$6+D1446*'Allocation - Base'!$H$7+E1446*'Allocation - Base'!$H$8+F1446*'Allocation - Base'!$H$9+G1446*'Allocation - Base'!$H$10+H1446*'Allocation - Base'!$H$11+I1446*'Allocation - Base'!$H$12</f>
        <v>4.215568798443682</v>
      </c>
      <c r="K1446" s="172">
        <f t="shared" ca="1" si="67"/>
        <v>0</v>
      </c>
      <c r="L1446" s="172">
        <f t="shared" ca="1" si="68"/>
        <v>4.1155687984436824</v>
      </c>
      <c r="M1446" s="172">
        <f t="shared" ca="1" si="69"/>
        <v>4.1155687984436824</v>
      </c>
      <c r="N1446" s="172"/>
    </row>
    <row r="1447" spans="2:14" x14ac:dyDescent="0.25">
      <c r="B1447" s="164">
        <v>1415</v>
      </c>
      <c r="C1447" s="172">
        <f ca="1">'Data (DefiLlama)'!$H$7*100+_xlfn.NORM.S.INV(RAND())*'Data (DefiLlama)'!$K$7*$C$6</f>
        <v>4.4873802828296263</v>
      </c>
      <c r="D1447" s="172">
        <f ca="1">'Data (DefiLlama)'!$H$8*100+_xlfn.NORM.S.INV(RAND())*'Data (DefiLlama)'!$K$8*$C$6</f>
        <v>5.0442337713314904</v>
      </c>
      <c r="E1447" s="172">
        <f ca="1">'Data (DefiLlama)'!$H$9*100+_xlfn.NORM.S.INV(RAND())*'Data (DefiLlama)'!$K$9*$C$6</f>
        <v>4.4183388892384965</v>
      </c>
      <c r="F1447" s="172">
        <f ca="1">'Data (DefiLlama)'!$H$10*100+_xlfn.NORM.S.INV(RAND())*'Data (DefiLlama)'!$K$10*$C$6</f>
        <v>2.9163872320555835</v>
      </c>
      <c r="G1447" s="172">
        <f ca="1">'Data (DefiLlama)'!$H$11*100+_xlfn.NORM.S.INV(RAND())*'Data (DefiLlama)'!$K$11*$C$6</f>
        <v>7.9551011018975576E-2</v>
      </c>
      <c r="H1447" s="172">
        <f ca="1">'Data (DefiLlama)'!$H$12*100+_xlfn.NORM.S.INV(RAND())*'Data (DefiLlama)'!$K$12*$C$6</f>
        <v>3.2674163683033823</v>
      </c>
      <c r="I1447" s="175">
        <f ca="1">'Data (DefiLlama)'!$H$13*100+_xlfn.NORM.S.INV(RAND())*'Data (DefiLlama)'!$K$13*$C$6</f>
        <v>8.3082145517407504</v>
      </c>
      <c r="J1447" s="172">
        <f ca="1">C1447*'Allocation - Base'!$H$6+D1447*'Allocation - Base'!$H$7+E1447*'Allocation - Base'!$H$8+F1447*'Allocation - Base'!$H$9+G1447*'Allocation - Base'!$H$10+H1447*'Allocation - Base'!$H$11+I1447*'Allocation - Base'!$H$12</f>
        <v>4.2059472557878408</v>
      </c>
      <c r="K1447" s="172">
        <f t="shared" ca="1" si="67"/>
        <v>0</v>
      </c>
      <c r="L1447" s="172">
        <f t="shared" ca="1" si="68"/>
        <v>4.1059472557878411</v>
      </c>
      <c r="M1447" s="172">
        <f t="shared" ca="1" si="69"/>
        <v>4.1059472557878411</v>
      </c>
      <c r="N1447" s="172"/>
    </row>
    <row r="1448" spans="2:14" x14ac:dyDescent="0.25">
      <c r="B1448" s="164">
        <v>1416</v>
      </c>
      <c r="C1448" s="172">
        <f ca="1">'Data (DefiLlama)'!$H$7*100+_xlfn.NORM.S.INV(RAND())*'Data (DefiLlama)'!$K$7*$C$6</f>
        <v>4.3936822316388922</v>
      </c>
      <c r="D1448" s="172">
        <f ca="1">'Data (DefiLlama)'!$H$8*100+_xlfn.NORM.S.INV(RAND())*'Data (DefiLlama)'!$K$8*$C$6</f>
        <v>4.0247331163665461</v>
      </c>
      <c r="E1448" s="172">
        <f ca="1">'Data (DefiLlama)'!$H$9*100+_xlfn.NORM.S.INV(RAND())*'Data (DefiLlama)'!$K$9*$C$6</f>
        <v>4.6356708220593994</v>
      </c>
      <c r="F1448" s="172">
        <f ca="1">'Data (DefiLlama)'!$H$10*100+_xlfn.NORM.S.INV(RAND())*'Data (DefiLlama)'!$K$10*$C$6</f>
        <v>2.5770900499241591</v>
      </c>
      <c r="G1448" s="172">
        <f ca="1">'Data (DefiLlama)'!$H$11*100+_xlfn.NORM.S.INV(RAND())*'Data (DefiLlama)'!$K$11*$C$6</f>
        <v>-0.28270980448661653</v>
      </c>
      <c r="H1448" s="172">
        <f ca="1">'Data (DefiLlama)'!$H$12*100+_xlfn.NORM.S.INV(RAND())*'Data (DefiLlama)'!$K$12*$C$6</f>
        <v>3.2371029914924128</v>
      </c>
      <c r="I1448" s="175">
        <f ca="1">'Data (DefiLlama)'!$H$13*100+_xlfn.NORM.S.INV(RAND())*'Data (DefiLlama)'!$K$13*$C$6</f>
        <v>5.5790769850525743</v>
      </c>
      <c r="J1448" s="172">
        <f ca="1">C1448*'Allocation - Base'!$H$6+D1448*'Allocation - Base'!$H$7+E1448*'Allocation - Base'!$H$8+F1448*'Allocation - Base'!$H$9+G1448*'Allocation - Base'!$H$10+H1448*'Allocation - Base'!$H$11+I1448*'Allocation - Base'!$H$12</f>
        <v>3.9546356125976851</v>
      </c>
      <c r="K1448" s="172">
        <f t="shared" ca="1" si="67"/>
        <v>0</v>
      </c>
      <c r="L1448" s="172">
        <f t="shared" ca="1" si="68"/>
        <v>3.8546356125976851</v>
      </c>
      <c r="M1448" s="172">
        <f t="shared" ca="1" si="69"/>
        <v>3.8546356125976851</v>
      </c>
      <c r="N1448" s="172"/>
    </row>
    <row r="1449" spans="2:14" x14ac:dyDescent="0.25">
      <c r="B1449" s="164">
        <v>1417</v>
      </c>
      <c r="C1449" s="172">
        <f ca="1">'Data (DefiLlama)'!$H$7*100+_xlfn.NORM.S.INV(RAND())*'Data (DefiLlama)'!$K$7*$C$6</f>
        <v>4.1467471851450268</v>
      </c>
      <c r="D1449" s="172">
        <f ca="1">'Data (DefiLlama)'!$H$8*100+_xlfn.NORM.S.INV(RAND())*'Data (DefiLlama)'!$K$8*$C$6</f>
        <v>4.6128804272185997</v>
      </c>
      <c r="E1449" s="172">
        <f ca="1">'Data (DefiLlama)'!$H$9*100+_xlfn.NORM.S.INV(RAND())*'Data (DefiLlama)'!$K$9*$C$6</f>
        <v>4.746406969850204</v>
      </c>
      <c r="F1449" s="172">
        <f ca="1">'Data (DefiLlama)'!$H$10*100+_xlfn.NORM.S.INV(RAND())*'Data (DefiLlama)'!$K$10*$C$6</f>
        <v>3.0705533759528936</v>
      </c>
      <c r="G1449" s="172">
        <f ca="1">'Data (DefiLlama)'!$H$11*100+_xlfn.NORM.S.INV(RAND())*'Data (DefiLlama)'!$K$11*$C$6</f>
        <v>-0.1744148423238589</v>
      </c>
      <c r="H1449" s="172">
        <f ca="1">'Data (DefiLlama)'!$H$12*100+_xlfn.NORM.S.INV(RAND())*'Data (DefiLlama)'!$K$12*$C$6</f>
        <v>5.6547874594209588</v>
      </c>
      <c r="I1449" s="175">
        <f ca="1">'Data (DefiLlama)'!$H$13*100+_xlfn.NORM.S.INV(RAND())*'Data (DefiLlama)'!$K$13*$C$6</f>
        <v>5.3144862833710622</v>
      </c>
      <c r="J1449" s="172">
        <f ca="1">C1449*'Allocation - Base'!$H$6+D1449*'Allocation - Base'!$H$7+E1449*'Allocation - Base'!$H$8+F1449*'Allocation - Base'!$H$9+G1449*'Allocation - Base'!$H$10+H1449*'Allocation - Base'!$H$11+I1449*'Allocation - Base'!$H$12</f>
        <v>4.4233433816076602</v>
      </c>
      <c r="K1449" s="172">
        <f t="shared" ca="1" si="67"/>
        <v>0</v>
      </c>
      <c r="L1449" s="172">
        <f t="shared" ca="1" si="68"/>
        <v>4.3233433816076605</v>
      </c>
      <c r="M1449" s="172">
        <f t="shared" ca="1" si="69"/>
        <v>4.3233433816076605</v>
      </c>
      <c r="N1449" s="172"/>
    </row>
    <row r="1450" spans="2:14" x14ac:dyDescent="0.25">
      <c r="B1450" s="164">
        <v>1418</v>
      </c>
      <c r="C1450" s="172">
        <f ca="1">'Data (DefiLlama)'!$H$7*100+_xlfn.NORM.S.INV(RAND())*'Data (DefiLlama)'!$K$7*$C$6</f>
        <v>4.2529329022164566</v>
      </c>
      <c r="D1450" s="172">
        <f ca="1">'Data (DefiLlama)'!$H$8*100+_xlfn.NORM.S.INV(RAND())*'Data (DefiLlama)'!$K$8*$C$6</f>
        <v>3.5219935581572566</v>
      </c>
      <c r="E1450" s="172">
        <f ca="1">'Data (DefiLlama)'!$H$9*100+_xlfn.NORM.S.INV(RAND())*'Data (DefiLlama)'!$K$9*$C$6</f>
        <v>4.4891439238825299</v>
      </c>
      <c r="F1450" s="172">
        <f ca="1">'Data (DefiLlama)'!$H$10*100+_xlfn.NORM.S.INV(RAND())*'Data (DefiLlama)'!$K$10*$C$6</f>
        <v>3.2397769878396674</v>
      </c>
      <c r="G1450" s="172">
        <f ca="1">'Data (DefiLlama)'!$H$11*100+_xlfn.NORM.S.INV(RAND())*'Data (DefiLlama)'!$K$11*$C$6</f>
        <v>0.12983770345152171</v>
      </c>
      <c r="H1450" s="172">
        <f ca="1">'Data (DefiLlama)'!$H$12*100+_xlfn.NORM.S.INV(RAND())*'Data (DefiLlama)'!$K$12*$C$6</f>
        <v>4.510423721531021</v>
      </c>
      <c r="I1450" s="175">
        <f ca="1">'Data (DefiLlama)'!$H$13*100+_xlfn.NORM.S.INV(RAND())*'Data (DefiLlama)'!$K$13*$C$6</f>
        <v>6.3056913454562471</v>
      </c>
      <c r="J1450" s="172">
        <f ca="1">C1450*'Allocation - Base'!$H$6+D1450*'Allocation - Base'!$H$7+E1450*'Allocation - Base'!$H$8+F1450*'Allocation - Base'!$H$9+G1450*'Allocation - Base'!$H$10+H1450*'Allocation - Base'!$H$11+I1450*'Allocation - Base'!$H$12</f>
        <v>3.9617196845771128</v>
      </c>
      <c r="K1450" s="172">
        <f t="shared" ca="1" si="67"/>
        <v>0</v>
      </c>
      <c r="L1450" s="172">
        <f t="shared" ca="1" si="68"/>
        <v>3.8617196845771127</v>
      </c>
      <c r="M1450" s="172">
        <f t="shared" ca="1" si="69"/>
        <v>3.8617196845771127</v>
      </c>
      <c r="N1450" s="172"/>
    </row>
    <row r="1451" spans="2:14" x14ac:dyDescent="0.25">
      <c r="B1451" s="164">
        <v>1419</v>
      </c>
      <c r="C1451" s="172">
        <f ca="1">'Data (DefiLlama)'!$H$7*100+_xlfn.NORM.S.INV(RAND())*'Data (DefiLlama)'!$K$7*$C$6</f>
        <v>4.3951214842430577</v>
      </c>
      <c r="D1451" s="172">
        <f ca="1">'Data (DefiLlama)'!$H$8*100+_xlfn.NORM.S.INV(RAND())*'Data (DefiLlama)'!$K$8*$C$6</f>
        <v>4.3868365819643307</v>
      </c>
      <c r="E1451" s="172">
        <f ca="1">'Data (DefiLlama)'!$H$9*100+_xlfn.NORM.S.INV(RAND())*'Data (DefiLlama)'!$K$9*$C$6</f>
        <v>4.1902557523176673</v>
      </c>
      <c r="F1451" s="172">
        <f ca="1">'Data (DefiLlama)'!$H$10*100+_xlfn.NORM.S.INV(RAND())*'Data (DefiLlama)'!$K$10*$C$6</f>
        <v>3.9217123664564881</v>
      </c>
      <c r="G1451" s="172">
        <f ca="1">'Data (DefiLlama)'!$H$11*100+_xlfn.NORM.S.INV(RAND())*'Data (DefiLlama)'!$K$11*$C$6</f>
        <v>0.49829056227425761</v>
      </c>
      <c r="H1451" s="172">
        <f ca="1">'Data (DefiLlama)'!$H$12*100+_xlfn.NORM.S.INV(RAND())*'Data (DefiLlama)'!$K$12*$C$6</f>
        <v>5.1488959861288901</v>
      </c>
      <c r="I1451" s="175">
        <f ca="1">'Data (DefiLlama)'!$H$13*100+_xlfn.NORM.S.INV(RAND())*'Data (DefiLlama)'!$K$13*$C$6</f>
        <v>3.7120610004670751</v>
      </c>
      <c r="J1451" s="172">
        <f ca="1">C1451*'Allocation - Base'!$H$6+D1451*'Allocation - Base'!$H$7+E1451*'Allocation - Base'!$H$8+F1451*'Allocation - Base'!$H$9+G1451*'Allocation - Base'!$H$10+H1451*'Allocation - Base'!$H$11+I1451*'Allocation - Base'!$H$12</f>
        <v>4.2600584548764635</v>
      </c>
      <c r="K1451" s="172">
        <f t="shared" ca="1" si="67"/>
        <v>0.35899451757855066</v>
      </c>
      <c r="L1451" s="172">
        <f t="shared" ca="1" si="68"/>
        <v>3.8010639372979131</v>
      </c>
      <c r="M1451" s="172">
        <f t="shared" ca="1" si="69"/>
        <v>4.1600584548764639</v>
      </c>
      <c r="N1451" s="172"/>
    </row>
    <row r="1452" spans="2:14" x14ac:dyDescent="0.25">
      <c r="B1452" s="164">
        <v>1420</v>
      </c>
      <c r="C1452" s="172">
        <f ca="1">'Data (DefiLlama)'!$H$7*100+_xlfn.NORM.S.INV(RAND())*'Data (DefiLlama)'!$K$7*$C$6</f>
        <v>4.3912855141311002</v>
      </c>
      <c r="D1452" s="172">
        <f ca="1">'Data (DefiLlama)'!$H$8*100+_xlfn.NORM.S.INV(RAND())*'Data (DefiLlama)'!$K$8*$C$6</f>
        <v>5.2036707085400167</v>
      </c>
      <c r="E1452" s="172">
        <f ca="1">'Data (DefiLlama)'!$H$9*100+_xlfn.NORM.S.INV(RAND())*'Data (DefiLlama)'!$K$9*$C$6</f>
        <v>4.9571294514267832</v>
      </c>
      <c r="F1452" s="172">
        <f ca="1">'Data (DefiLlama)'!$H$10*100+_xlfn.NORM.S.INV(RAND())*'Data (DefiLlama)'!$K$10*$C$6</f>
        <v>3.2267192320437403</v>
      </c>
      <c r="G1452" s="172">
        <f ca="1">'Data (DefiLlama)'!$H$11*100+_xlfn.NORM.S.INV(RAND())*'Data (DefiLlama)'!$K$11*$C$6</f>
        <v>0.25917385397123294</v>
      </c>
      <c r="H1452" s="172">
        <f ca="1">'Data (DefiLlama)'!$H$12*100+_xlfn.NORM.S.INV(RAND())*'Data (DefiLlama)'!$K$12*$C$6</f>
        <v>4.6829931258007846</v>
      </c>
      <c r="I1452" s="175">
        <f ca="1">'Data (DefiLlama)'!$H$13*100+_xlfn.NORM.S.INV(RAND())*'Data (DefiLlama)'!$K$13*$C$6</f>
        <v>5.6492695819891843</v>
      </c>
      <c r="J1452" s="172">
        <f ca="1">C1452*'Allocation - Base'!$H$6+D1452*'Allocation - Base'!$H$7+E1452*'Allocation - Base'!$H$8+F1452*'Allocation - Base'!$H$9+G1452*'Allocation - Base'!$H$10+H1452*'Allocation - Base'!$H$11+I1452*'Allocation - Base'!$H$12</f>
        <v>4.57299335579971</v>
      </c>
      <c r="K1452" s="172">
        <f t="shared" ca="1" si="67"/>
        <v>0</v>
      </c>
      <c r="L1452" s="172">
        <f t="shared" ca="1" si="68"/>
        <v>4.4729933557997104</v>
      </c>
      <c r="M1452" s="172">
        <f t="shared" ca="1" si="69"/>
        <v>4.4729933557997104</v>
      </c>
      <c r="N1452" s="172"/>
    </row>
    <row r="1453" spans="2:14" x14ac:dyDescent="0.25">
      <c r="B1453" s="164">
        <v>1421</v>
      </c>
      <c r="C1453" s="172">
        <f ca="1">'Data (DefiLlama)'!$H$7*100+_xlfn.NORM.S.INV(RAND())*'Data (DefiLlama)'!$K$7*$C$6</f>
        <v>4.3473548682772378</v>
      </c>
      <c r="D1453" s="172">
        <f ca="1">'Data (DefiLlama)'!$H$8*100+_xlfn.NORM.S.INV(RAND())*'Data (DefiLlama)'!$K$8*$C$6</f>
        <v>3.9776945027885158</v>
      </c>
      <c r="E1453" s="172">
        <f ca="1">'Data (DefiLlama)'!$H$9*100+_xlfn.NORM.S.INV(RAND())*'Data (DefiLlama)'!$K$9*$C$6</f>
        <v>4.4091407204066702</v>
      </c>
      <c r="F1453" s="172">
        <f ca="1">'Data (DefiLlama)'!$H$10*100+_xlfn.NORM.S.INV(RAND())*'Data (DefiLlama)'!$K$10*$C$6</f>
        <v>2.7882810037195505</v>
      </c>
      <c r="G1453" s="172">
        <f ca="1">'Data (DefiLlama)'!$H$11*100+_xlfn.NORM.S.INV(RAND())*'Data (DefiLlama)'!$K$11*$C$6</f>
        <v>0.21852425309162909</v>
      </c>
      <c r="H1453" s="172">
        <f ca="1">'Data (DefiLlama)'!$H$12*100+_xlfn.NORM.S.INV(RAND())*'Data (DefiLlama)'!$K$12*$C$6</f>
        <v>3.962101072235567</v>
      </c>
      <c r="I1453" s="175">
        <f ca="1">'Data (DefiLlama)'!$H$13*100+_xlfn.NORM.S.INV(RAND())*'Data (DefiLlama)'!$K$13*$C$6</f>
        <v>6.504681070772306</v>
      </c>
      <c r="J1453" s="172">
        <f ca="1">C1453*'Allocation - Base'!$H$6+D1453*'Allocation - Base'!$H$7+E1453*'Allocation - Base'!$H$8+F1453*'Allocation - Base'!$H$9+G1453*'Allocation - Base'!$H$10+H1453*'Allocation - Base'!$H$11+I1453*'Allocation - Base'!$H$12</f>
        <v>4.0061566397718842</v>
      </c>
      <c r="K1453" s="172">
        <f t="shared" ca="1" si="67"/>
        <v>2.9732680297737386</v>
      </c>
      <c r="L1453" s="172">
        <f t="shared" ca="1" si="68"/>
        <v>0.93288860999814549</v>
      </c>
      <c r="M1453" s="172">
        <f t="shared" ca="1" si="69"/>
        <v>3.9061566397718841</v>
      </c>
      <c r="N1453" s="172"/>
    </row>
    <row r="1454" spans="2:14" x14ac:dyDescent="0.25">
      <c r="B1454" s="164">
        <v>1422</v>
      </c>
      <c r="C1454" s="172">
        <f ca="1">'Data (DefiLlama)'!$H$7*100+_xlfn.NORM.S.INV(RAND())*'Data (DefiLlama)'!$K$7*$C$6</f>
        <v>4.6413868122953525</v>
      </c>
      <c r="D1454" s="172">
        <f ca="1">'Data (DefiLlama)'!$H$8*100+_xlfn.NORM.S.INV(RAND())*'Data (DefiLlama)'!$K$8*$C$6</f>
        <v>4.6418929753444411</v>
      </c>
      <c r="E1454" s="172">
        <f ca="1">'Data (DefiLlama)'!$H$9*100+_xlfn.NORM.S.INV(RAND())*'Data (DefiLlama)'!$K$9*$C$6</f>
        <v>4.1877278393163948</v>
      </c>
      <c r="F1454" s="172">
        <f ca="1">'Data (DefiLlama)'!$H$10*100+_xlfn.NORM.S.INV(RAND())*'Data (DefiLlama)'!$K$10*$C$6</f>
        <v>2.2822046274689538</v>
      </c>
      <c r="G1454" s="172">
        <f ca="1">'Data (DefiLlama)'!$H$11*100+_xlfn.NORM.S.INV(RAND())*'Data (DefiLlama)'!$K$11*$C$6</f>
        <v>3.1587263064336478E-2</v>
      </c>
      <c r="H1454" s="172">
        <f ca="1">'Data (DefiLlama)'!$H$12*100+_xlfn.NORM.S.INV(RAND())*'Data (DefiLlama)'!$K$12*$C$6</f>
        <v>3.4012023827093416</v>
      </c>
      <c r="I1454" s="175">
        <f ca="1">'Data (DefiLlama)'!$H$13*100+_xlfn.NORM.S.INV(RAND())*'Data (DefiLlama)'!$K$13*$C$6</f>
        <v>5.8431390948193851</v>
      </c>
      <c r="J1454" s="172">
        <f ca="1">C1454*'Allocation - Base'!$H$6+D1454*'Allocation - Base'!$H$7+E1454*'Allocation - Base'!$H$8+F1454*'Allocation - Base'!$H$9+G1454*'Allocation - Base'!$H$10+H1454*'Allocation - Base'!$H$11+I1454*'Allocation - Base'!$H$12</f>
        <v>4.111580967913433</v>
      </c>
      <c r="K1454" s="172">
        <f t="shared" ca="1" si="67"/>
        <v>0</v>
      </c>
      <c r="L1454" s="172">
        <f t="shared" ca="1" si="68"/>
        <v>4.0115809679134333</v>
      </c>
      <c r="M1454" s="172">
        <f t="shared" ca="1" si="69"/>
        <v>4.0115809679134333</v>
      </c>
      <c r="N1454" s="172"/>
    </row>
    <row r="1455" spans="2:14" x14ac:dyDescent="0.25">
      <c r="B1455" s="164">
        <v>1423</v>
      </c>
      <c r="C1455" s="172">
        <f ca="1">'Data (DefiLlama)'!$H$7*100+_xlfn.NORM.S.INV(RAND())*'Data (DefiLlama)'!$K$7*$C$6</f>
        <v>4.3264273472287451</v>
      </c>
      <c r="D1455" s="172">
        <f ca="1">'Data (DefiLlama)'!$H$8*100+_xlfn.NORM.S.INV(RAND())*'Data (DefiLlama)'!$K$8*$C$6</f>
        <v>5.2088187174485228</v>
      </c>
      <c r="E1455" s="172">
        <f ca="1">'Data (DefiLlama)'!$H$9*100+_xlfn.NORM.S.INV(RAND())*'Data (DefiLlama)'!$K$9*$C$6</f>
        <v>3.2247130060071933</v>
      </c>
      <c r="F1455" s="172">
        <f ca="1">'Data (DefiLlama)'!$H$10*100+_xlfn.NORM.S.INV(RAND())*'Data (DefiLlama)'!$K$10*$C$6</f>
        <v>4.2945352662563856</v>
      </c>
      <c r="G1455" s="172">
        <f ca="1">'Data (DefiLlama)'!$H$11*100+_xlfn.NORM.S.INV(RAND())*'Data (DefiLlama)'!$K$11*$C$6</f>
        <v>-0.58100542902578511</v>
      </c>
      <c r="H1455" s="172">
        <f ca="1">'Data (DefiLlama)'!$H$12*100+_xlfn.NORM.S.INV(RAND())*'Data (DefiLlama)'!$K$12*$C$6</f>
        <v>5.0435795161769343</v>
      </c>
      <c r="I1455" s="175">
        <f ca="1">'Data (DefiLlama)'!$H$13*100+_xlfn.NORM.S.INV(RAND())*'Data (DefiLlama)'!$K$13*$C$6</f>
        <v>7.8794385366703903</v>
      </c>
      <c r="J1455" s="172">
        <f ca="1">C1455*'Allocation - Base'!$H$6+D1455*'Allocation - Base'!$H$7+E1455*'Allocation - Base'!$H$8+F1455*'Allocation - Base'!$H$9+G1455*'Allocation - Base'!$H$10+H1455*'Allocation - Base'!$H$11+I1455*'Allocation - Base'!$H$12</f>
        <v>4.1337977910078036</v>
      </c>
      <c r="K1455" s="172">
        <f t="shared" ca="1" si="67"/>
        <v>0</v>
      </c>
      <c r="L1455" s="172">
        <f t="shared" ca="1" si="68"/>
        <v>4.033797791007804</v>
      </c>
      <c r="M1455" s="172">
        <f t="shared" ca="1" si="69"/>
        <v>4.033797791007804</v>
      </c>
      <c r="N1455" s="172"/>
    </row>
    <row r="1456" spans="2:14" x14ac:dyDescent="0.25">
      <c r="B1456" s="164">
        <v>1424</v>
      </c>
      <c r="C1456" s="172">
        <f ca="1">'Data (DefiLlama)'!$H$7*100+_xlfn.NORM.S.INV(RAND())*'Data (DefiLlama)'!$K$7*$C$6</f>
        <v>4.1451875154860334</v>
      </c>
      <c r="D1456" s="172">
        <f ca="1">'Data (DefiLlama)'!$H$8*100+_xlfn.NORM.S.INV(RAND())*'Data (DefiLlama)'!$K$8*$C$6</f>
        <v>5.0517259438155317</v>
      </c>
      <c r="E1456" s="172">
        <f ca="1">'Data (DefiLlama)'!$H$9*100+_xlfn.NORM.S.INV(RAND())*'Data (DefiLlama)'!$K$9*$C$6</f>
        <v>5.3478725357099366</v>
      </c>
      <c r="F1456" s="172">
        <f ca="1">'Data (DefiLlama)'!$H$10*100+_xlfn.NORM.S.INV(RAND())*'Data (DefiLlama)'!$K$10*$C$6</f>
        <v>3.128292045469681</v>
      </c>
      <c r="G1456" s="172">
        <f ca="1">'Data (DefiLlama)'!$H$11*100+_xlfn.NORM.S.INV(RAND())*'Data (DefiLlama)'!$K$11*$C$6</f>
        <v>-5.7575064909780052E-2</v>
      </c>
      <c r="H1456" s="172">
        <f ca="1">'Data (DefiLlama)'!$H$12*100+_xlfn.NORM.S.INV(RAND())*'Data (DefiLlama)'!$K$12*$C$6</f>
        <v>4.4675741705760865</v>
      </c>
      <c r="I1456" s="175">
        <f ca="1">'Data (DefiLlama)'!$H$13*100+_xlfn.NORM.S.INV(RAND())*'Data (DefiLlama)'!$K$13*$C$6</f>
        <v>4.8066933999309169</v>
      </c>
      <c r="J1456" s="172">
        <f ca="1">C1456*'Allocation - Base'!$H$6+D1456*'Allocation - Base'!$H$7+E1456*'Allocation - Base'!$H$8+F1456*'Allocation - Base'!$H$9+G1456*'Allocation - Base'!$H$10+H1456*'Allocation - Base'!$H$11+I1456*'Allocation - Base'!$H$12</f>
        <v>4.5107132468681002</v>
      </c>
      <c r="K1456" s="172">
        <f t="shared" ca="1" si="67"/>
        <v>0</v>
      </c>
      <c r="L1456" s="172">
        <f t="shared" ca="1" si="68"/>
        <v>4.4107132468681005</v>
      </c>
      <c r="M1456" s="172">
        <f t="shared" ca="1" si="69"/>
        <v>4.4107132468681005</v>
      </c>
      <c r="N1456" s="172"/>
    </row>
    <row r="1457" spans="2:14" x14ac:dyDescent="0.25">
      <c r="B1457" s="164">
        <v>1425</v>
      </c>
      <c r="C1457" s="172">
        <f ca="1">'Data (DefiLlama)'!$H$7*100+_xlfn.NORM.S.INV(RAND())*'Data (DefiLlama)'!$K$7*$C$6</f>
        <v>4.3266719531015241</v>
      </c>
      <c r="D1457" s="172">
        <f ca="1">'Data (DefiLlama)'!$H$8*100+_xlfn.NORM.S.INV(RAND())*'Data (DefiLlama)'!$K$8*$C$6</f>
        <v>4.3865252101693839</v>
      </c>
      <c r="E1457" s="172">
        <f ca="1">'Data (DefiLlama)'!$H$9*100+_xlfn.NORM.S.INV(RAND())*'Data (DefiLlama)'!$K$9*$C$6</f>
        <v>4.6109637415764722</v>
      </c>
      <c r="F1457" s="172">
        <f ca="1">'Data (DefiLlama)'!$H$10*100+_xlfn.NORM.S.INV(RAND())*'Data (DefiLlama)'!$K$10*$C$6</f>
        <v>3.8275700999457154</v>
      </c>
      <c r="G1457" s="172">
        <f ca="1">'Data (DefiLlama)'!$H$11*100+_xlfn.NORM.S.INV(RAND())*'Data (DefiLlama)'!$K$11*$C$6</f>
        <v>1.1662466487831657E-2</v>
      </c>
      <c r="H1457" s="172">
        <f ca="1">'Data (DefiLlama)'!$H$12*100+_xlfn.NORM.S.INV(RAND())*'Data (DefiLlama)'!$K$12*$C$6</f>
        <v>4.5657873374290965</v>
      </c>
      <c r="I1457" s="175">
        <f ca="1">'Data (DefiLlama)'!$H$13*100+_xlfn.NORM.S.INV(RAND())*'Data (DefiLlama)'!$K$13*$C$6</f>
        <v>4.6707087215651448</v>
      </c>
      <c r="J1457" s="172">
        <f ca="1">C1457*'Allocation - Base'!$H$6+D1457*'Allocation - Base'!$H$7+E1457*'Allocation - Base'!$H$8+F1457*'Allocation - Base'!$H$9+G1457*'Allocation - Base'!$H$10+H1457*'Allocation - Base'!$H$11+I1457*'Allocation - Base'!$H$12</f>
        <v>4.2328250478056777</v>
      </c>
      <c r="K1457" s="172">
        <f t="shared" ca="1" si="67"/>
        <v>0</v>
      </c>
      <c r="L1457" s="172">
        <f t="shared" ca="1" si="68"/>
        <v>4.1328250478056781</v>
      </c>
      <c r="M1457" s="172">
        <f t="shared" ca="1" si="69"/>
        <v>4.1328250478056781</v>
      </c>
      <c r="N1457" s="172"/>
    </row>
    <row r="1458" spans="2:14" x14ac:dyDescent="0.25">
      <c r="B1458" s="164">
        <v>1426</v>
      </c>
      <c r="C1458" s="172">
        <f ca="1">'Data (DefiLlama)'!$H$7*100+_xlfn.NORM.S.INV(RAND())*'Data (DefiLlama)'!$K$7*$C$6</f>
        <v>4.0596316749534305</v>
      </c>
      <c r="D1458" s="172">
        <f ca="1">'Data (DefiLlama)'!$H$8*100+_xlfn.NORM.S.INV(RAND())*'Data (DefiLlama)'!$K$8*$C$6</f>
        <v>4.9052285877643875</v>
      </c>
      <c r="E1458" s="172">
        <f ca="1">'Data (DefiLlama)'!$H$9*100+_xlfn.NORM.S.INV(RAND())*'Data (DefiLlama)'!$K$9*$C$6</f>
        <v>4.3858701343122011</v>
      </c>
      <c r="F1458" s="172">
        <f ca="1">'Data (DefiLlama)'!$H$10*100+_xlfn.NORM.S.INV(RAND())*'Data (DefiLlama)'!$K$10*$C$6</f>
        <v>2.3307011652794962</v>
      </c>
      <c r="G1458" s="172">
        <f ca="1">'Data (DefiLlama)'!$H$11*100+_xlfn.NORM.S.INV(RAND())*'Data (DefiLlama)'!$K$11*$C$6</f>
        <v>-0.15644334798095699</v>
      </c>
      <c r="H1458" s="172">
        <f ca="1">'Data (DefiLlama)'!$H$12*100+_xlfn.NORM.S.INV(RAND())*'Data (DefiLlama)'!$K$12*$C$6</f>
        <v>3.9675585724573033</v>
      </c>
      <c r="I1458" s="175">
        <f ca="1">'Data (DefiLlama)'!$H$13*100+_xlfn.NORM.S.INV(RAND())*'Data (DefiLlama)'!$K$13*$C$6</f>
        <v>5.5836697542748004</v>
      </c>
      <c r="J1458" s="172">
        <f ca="1">C1458*'Allocation - Base'!$H$6+D1458*'Allocation - Base'!$H$7+E1458*'Allocation - Base'!$H$8+F1458*'Allocation - Base'!$H$9+G1458*'Allocation - Base'!$H$10+H1458*'Allocation - Base'!$H$11+I1458*'Allocation - Base'!$H$12</f>
        <v>4.1279758014747241</v>
      </c>
      <c r="K1458" s="172">
        <f t="shared" ca="1" si="67"/>
        <v>0</v>
      </c>
      <c r="L1458" s="172">
        <f t="shared" ca="1" si="68"/>
        <v>4.0279758014747244</v>
      </c>
      <c r="M1458" s="172">
        <f t="shared" ca="1" si="69"/>
        <v>4.0279758014747244</v>
      </c>
      <c r="N1458" s="172"/>
    </row>
    <row r="1459" spans="2:14" x14ac:dyDescent="0.25">
      <c r="B1459" s="164">
        <v>1427</v>
      </c>
      <c r="C1459" s="172">
        <f ca="1">'Data (DefiLlama)'!$H$7*100+_xlfn.NORM.S.INV(RAND())*'Data (DefiLlama)'!$K$7*$C$6</f>
        <v>4.1566542919066691</v>
      </c>
      <c r="D1459" s="172">
        <f ca="1">'Data (DefiLlama)'!$H$8*100+_xlfn.NORM.S.INV(RAND())*'Data (DefiLlama)'!$K$8*$C$6</f>
        <v>4.9885265394077489</v>
      </c>
      <c r="E1459" s="172">
        <f ca="1">'Data (DefiLlama)'!$H$9*100+_xlfn.NORM.S.INV(RAND())*'Data (DefiLlama)'!$K$9*$C$6</f>
        <v>3.6627431094996759</v>
      </c>
      <c r="F1459" s="172">
        <f ca="1">'Data (DefiLlama)'!$H$10*100+_xlfn.NORM.S.INV(RAND())*'Data (DefiLlama)'!$K$10*$C$6</f>
        <v>4.4673411504007525</v>
      </c>
      <c r="G1459" s="172">
        <f ca="1">'Data (DefiLlama)'!$H$11*100+_xlfn.NORM.S.INV(RAND())*'Data (DefiLlama)'!$K$11*$C$6</f>
        <v>-0.30544210614816031</v>
      </c>
      <c r="H1459" s="172">
        <f ca="1">'Data (DefiLlama)'!$H$12*100+_xlfn.NORM.S.INV(RAND())*'Data (DefiLlama)'!$K$12*$C$6</f>
        <v>5.5808710393146574</v>
      </c>
      <c r="I1459" s="175">
        <f ca="1">'Data (DefiLlama)'!$H$13*100+_xlfn.NORM.S.INV(RAND())*'Data (DefiLlama)'!$K$13*$C$6</f>
        <v>5.154195788792757</v>
      </c>
      <c r="J1459" s="172">
        <f ca="1">C1459*'Allocation - Base'!$H$6+D1459*'Allocation - Base'!$H$7+E1459*'Allocation - Base'!$H$8+F1459*'Allocation - Base'!$H$9+G1459*'Allocation - Base'!$H$10+H1459*'Allocation - Base'!$H$11+I1459*'Allocation - Base'!$H$12</f>
        <v>4.2316722503886472</v>
      </c>
      <c r="K1459" s="172">
        <f t="shared" ca="1" si="67"/>
        <v>0</v>
      </c>
      <c r="L1459" s="172">
        <f t="shared" ca="1" si="68"/>
        <v>4.1316722503886476</v>
      </c>
      <c r="M1459" s="172">
        <f t="shared" ca="1" si="69"/>
        <v>4.1316722503886476</v>
      </c>
      <c r="N1459" s="172"/>
    </row>
    <row r="1460" spans="2:14" x14ac:dyDescent="0.25">
      <c r="B1460" s="164">
        <v>1428</v>
      </c>
      <c r="C1460" s="172">
        <f ca="1">'Data (DefiLlama)'!$H$7*100+_xlfn.NORM.S.INV(RAND())*'Data (DefiLlama)'!$K$7*$C$6</f>
        <v>4.0741428916664093</v>
      </c>
      <c r="D1460" s="172">
        <f ca="1">'Data (DefiLlama)'!$H$8*100+_xlfn.NORM.S.INV(RAND())*'Data (DefiLlama)'!$K$8*$C$6</f>
        <v>3.637462474166079</v>
      </c>
      <c r="E1460" s="172">
        <f ca="1">'Data (DefiLlama)'!$H$9*100+_xlfn.NORM.S.INV(RAND())*'Data (DefiLlama)'!$K$9*$C$6</f>
        <v>5.0989603899375133</v>
      </c>
      <c r="F1460" s="172">
        <f ca="1">'Data (DefiLlama)'!$H$10*100+_xlfn.NORM.S.INV(RAND())*'Data (DefiLlama)'!$K$10*$C$6</f>
        <v>3.3686568655936031</v>
      </c>
      <c r="G1460" s="172">
        <f ca="1">'Data (DefiLlama)'!$H$11*100+_xlfn.NORM.S.INV(RAND())*'Data (DefiLlama)'!$K$11*$C$6</f>
        <v>5.4969443974067007E-2</v>
      </c>
      <c r="H1460" s="172">
        <f ca="1">'Data (DefiLlama)'!$H$12*100+_xlfn.NORM.S.INV(RAND())*'Data (DefiLlama)'!$K$12*$C$6</f>
        <v>4.9880420424873568</v>
      </c>
      <c r="I1460" s="175">
        <f ca="1">'Data (DefiLlama)'!$H$13*100+_xlfn.NORM.S.INV(RAND())*'Data (DefiLlama)'!$K$13*$C$6</f>
        <v>4.6640136517373234</v>
      </c>
      <c r="J1460" s="172">
        <f ca="1">C1460*'Allocation - Base'!$H$6+D1460*'Allocation - Base'!$H$7+E1460*'Allocation - Base'!$H$8+F1460*'Allocation - Base'!$H$9+G1460*'Allocation - Base'!$H$10+H1460*'Allocation - Base'!$H$11+I1460*'Allocation - Base'!$H$12</f>
        <v>4.1573033620976272</v>
      </c>
      <c r="K1460" s="172">
        <f t="shared" ca="1" si="67"/>
        <v>5.7360253992549568</v>
      </c>
      <c r="L1460" s="172">
        <f t="shared" ca="1" si="68"/>
        <v>-1.6787220371573293</v>
      </c>
      <c r="M1460" s="172">
        <f t="shared" ca="1" si="69"/>
        <v>4.0573033620976275</v>
      </c>
      <c r="N1460" s="172"/>
    </row>
    <row r="1461" spans="2:14" x14ac:dyDescent="0.25">
      <c r="B1461" s="164">
        <v>1429</v>
      </c>
      <c r="C1461" s="172">
        <f ca="1">'Data (DefiLlama)'!$H$7*100+_xlfn.NORM.S.INV(RAND())*'Data (DefiLlama)'!$K$7*$C$6</f>
        <v>4.2480817495420258</v>
      </c>
      <c r="D1461" s="172">
        <f ca="1">'Data (DefiLlama)'!$H$8*100+_xlfn.NORM.S.INV(RAND())*'Data (DefiLlama)'!$K$8*$C$6</f>
        <v>4.715755814255604</v>
      </c>
      <c r="E1461" s="172">
        <f ca="1">'Data (DefiLlama)'!$H$9*100+_xlfn.NORM.S.INV(RAND())*'Data (DefiLlama)'!$K$9*$C$6</f>
        <v>4.227526686627729</v>
      </c>
      <c r="F1461" s="172">
        <f ca="1">'Data (DefiLlama)'!$H$10*100+_xlfn.NORM.S.INV(RAND())*'Data (DefiLlama)'!$K$10*$C$6</f>
        <v>3.2900975519200957</v>
      </c>
      <c r="G1461" s="172">
        <f ca="1">'Data (DefiLlama)'!$H$11*100+_xlfn.NORM.S.INV(RAND())*'Data (DefiLlama)'!$K$11*$C$6</f>
        <v>-0.24226781151377827</v>
      </c>
      <c r="H1461" s="172">
        <f ca="1">'Data (DefiLlama)'!$H$12*100+_xlfn.NORM.S.INV(RAND())*'Data (DefiLlama)'!$K$12*$C$6</f>
        <v>4.02154745848192</v>
      </c>
      <c r="I1461" s="175">
        <f ca="1">'Data (DefiLlama)'!$H$13*100+_xlfn.NORM.S.INV(RAND())*'Data (DefiLlama)'!$K$13*$C$6</f>
        <v>4.0704672688714298</v>
      </c>
      <c r="J1461" s="172">
        <f ca="1">C1461*'Allocation - Base'!$H$6+D1461*'Allocation - Base'!$H$7+E1461*'Allocation - Base'!$H$8+F1461*'Allocation - Base'!$H$9+G1461*'Allocation - Base'!$H$10+H1461*'Allocation - Base'!$H$11+I1461*'Allocation - Base'!$H$12</f>
        <v>4.1013638782800399</v>
      </c>
      <c r="K1461" s="172">
        <f t="shared" ca="1" si="67"/>
        <v>0</v>
      </c>
      <c r="L1461" s="172">
        <f t="shared" ca="1" si="68"/>
        <v>4.0013638782800403</v>
      </c>
      <c r="M1461" s="172">
        <f t="shared" ca="1" si="69"/>
        <v>4.0013638782800403</v>
      </c>
      <c r="N1461" s="172"/>
    </row>
    <row r="1462" spans="2:14" x14ac:dyDescent="0.25">
      <c r="B1462" s="164">
        <v>1430</v>
      </c>
      <c r="C1462" s="172">
        <f ca="1">'Data (DefiLlama)'!$H$7*100+_xlfn.NORM.S.INV(RAND())*'Data (DefiLlama)'!$K$7*$C$6</f>
        <v>4.2706234326235446</v>
      </c>
      <c r="D1462" s="172">
        <f ca="1">'Data (DefiLlama)'!$H$8*100+_xlfn.NORM.S.INV(RAND())*'Data (DefiLlama)'!$K$8*$C$6</f>
        <v>5.1790768842565953</v>
      </c>
      <c r="E1462" s="172">
        <f ca="1">'Data (DefiLlama)'!$H$9*100+_xlfn.NORM.S.INV(RAND())*'Data (DefiLlama)'!$K$9*$C$6</f>
        <v>4.7837445552026772</v>
      </c>
      <c r="F1462" s="172">
        <f ca="1">'Data (DefiLlama)'!$H$10*100+_xlfn.NORM.S.INV(RAND())*'Data (DefiLlama)'!$K$10*$C$6</f>
        <v>2.8739254833697201</v>
      </c>
      <c r="G1462" s="172">
        <f ca="1">'Data (DefiLlama)'!$H$11*100+_xlfn.NORM.S.INV(RAND())*'Data (DefiLlama)'!$K$11*$C$6</f>
        <v>-0.37055925106794807</v>
      </c>
      <c r="H1462" s="172">
        <f ca="1">'Data (DefiLlama)'!$H$12*100+_xlfn.NORM.S.INV(RAND())*'Data (DefiLlama)'!$K$12*$C$6</f>
        <v>5.0031075209809526</v>
      </c>
      <c r="I1462" s="175">
        <f ca="1">'Data (DefiLlama)'!$H$13*100+_xlfn.NORM.S.INV(RAND())*'Data (DefiLlama)'!$K$13*$C$6</f>
        <v>6.0202557738232194</v>
      </c>
      <c r="J1462" s="172">
        <f ca="1">C1462*'Allocation - Base'!$H$6+D1462*'Allocation - Base'!$H$7+E1462*'Allocation - Base'!$H$8+F1462*'Allocation - Base'!$H$9+G1462*'Allocation - Base'!$H$10+H1462*'Allocation - Base'!$H$11+I1462*'Allocation - Base'!$H$12</f>
        <v>4.503830555245627</v>
      </c>
      <c r="K1462" s="172">
        <f t="shared" ca="1" si="67"/>
        <v>0</v>
      </c>
      <c r="L1462" s="172">
        <f t="shared" ca="1" si="68"/>
        <v>4.4038305552456274</v>
      </c>
      <c r="M1462" s="172">
        <f t="shared" ca="1" si="69"/>
        <v>4.4038305552456274</v>
      </c>
      <c r="N1462" s="172"/>
    </row>
    <row r="1463" spans="2:14" x14ac:dyDescent="0.25">
      <c r="B1463" s="164">
        <v>1431</v>
      </c>
      <c r="C1463" s="172">
        <f ca="1">'Data (DefiLlama)'!$H$7*100+_xlfn.NORM.S.INV(RAND())*'Data (DefiLlama)'!$K$7*$C$6</f>
        <v>4.0360668634569992</v>
      </c>
      <c r="D1463" s="172">
        <f ca="1">'Data (DefiLlama)'!$H$8*100+_xlfn.NORM.S.INV(RAND())*'Data (DefiLlama)'!$K$8*$C$6</f>
        <v>5.5740897600367951</v>
      </c>
      <c r="E1463" s="172">
        <f ca="1">'Data (DefiLlama)'!$H$9*100+_xlfn.NORM.S.INV(RAND())*'Data (DefiLlama)'!$K$9*$C$6</f>
        <v>4.3528371906174481</v>
      </c>
      <c r="F1463" s="172">
        <f ca="1">'Data (DefiLlama)'!$H$10*100+_xlfn.NORM.S.INV(RAND())*'Data (DefiLlama)'!$K$10*$C$6</f>
        <v>3.1879785470082682</v>
      </c>
      <c r="G1463" s="172">
        <f ca="1">'Data (DefiLlama)'!$H$11*100+_xlfn.NORM.S.INV(RAND())*'Data (DefiLlama)'!$K$11*$C$6</f>
        <v>-0.31912856417111585</v>
      </c>
      <c r="H1463" s="172">
        <f ca="1">'Data (DefiLlama)'!$H$12*100+_xlfn.NORM.S.INV(RAND())*'Data (DefiLlama)'!$K$12*$C$6</f>
        <v>4.3713349953874703</v>
      </c>
      <c r="I1463" s="175">
        <f ca="1">'Data (DefiLlama)'!$H$13*100+_xlfn.NORM.S.INV(RAND())*'Data (DefiLlama)'!$K$13*$C$6</f>
        <v>6.6192994014309798</v>
      </c>
      <c r="J1463" s="172">
        <f ca="1">C1463*'Allocation - Base'!$H$6+D1463*'Allocation - Base'!$H$7+E1463*'Allocation - Base'!$H$8+F1463*'Allocation - Base'!$H$9+G1463*'Allocation - Base'!$H$10+H1463*'Allocation - Base'!$H$11+I1463*'Allocation - Base'!$H$12</f>
        <v>4.3322956178002254</v>
      </c>
      <c r="K1463" s="172">
        <f t="shared" ca="1" si="67"/>
        <v>0</v>
      </c>
      <c r="L1463" s="172">
        <f t="shared" ca="1" si="68"/>
        <v>4.2322956178002258</v>
      </c>
      <c r="M1463" s="172">
        <f t="shared" ca="1" si="69"/>
        <v>4.2322956178002258</v>
      </c>
      <c r="N1463" s="172"/>
    </row>
    <row r="1464" spans="2:14" x14ac:dyDescent="0.25">
      <c r="B1464" s="164">
        <v>1432</v>
      </c>
      <c r="C1464" s="172">
        <f ca="1">'Data (DefiLlama)'!$H$7*100+_xlfn.NORM.S.INV(RAND())*'Data (DefiLlama)'!$K$7*$C$6</f>
        <v>4.3230271066976247</v>
      </c>
      <c r="D1464" s="172">
        <f ca="1">'Data (DefiLlama)'!$H$8*100+_xlfn.NORM.S.INV(RAND())*'Data (DefiLlama)'!$K$8*$C$6</f>
        <v>3.7941201216712064</v>
      </c>
      <c r="E1464" s="172">
        <f ca="1">'Data (DefiLlama)'!$H$9*100+_xlfn.NORM.S.INV(RAND())*'Data (DefiLlama)'!$K$9*$C$6</f>
        <v>4.7607528381824</v>
      </c>
      <c r="F1464" s="172">
        <f ca="1">'Data (DefiLlama)'!$H$10*100+_xlfn.NORM.S.INV(RAND())*'Data (DefiLlama)'!$K$10*$C$6</f>
        <v>3.6644414908848919</v>
      </c>
      <c r="G1464" s="172">
        <f ca="1">'Data (DefiLlama)'!$H$11*100+_xlfn.NORM.S.INV(RAND())*'Data (DefiLlama)'!$K$11*$C$6</f>
        <v>-0.18305181632141074</v>
      </c>
      <c r="H1464" s="172">
        <f ca="1">'Data (DefiLlama)'!$H$12*100+_xlfn.NORM.S.INV(RAND())*'Data (DefiLlama)'!$K$12*$C$6</f>
        <v>4.366583696352917</v>
      </c>
      <c r="I1464" s="175">
        <f ca="1">'Data (DefiLlama)'!$H$13*100+_xlfn.NORM.S.INV(RAND())*'Data (DefiLlama)'!$K$13*$C$6</f>
        <v>4.0730053526704744</v>
      </c>
      <c r="J1464" s="172">
        <f ca="1">C1464*'Allocation - Base'!$H$6+D1464*'Allocation - Base'!$H$7+E1464*'Allocation - Base'!$H$8+F1464*'Allocation - Base'!$H$9+G1464*'Allocation - Base'!$H$10+H1464*'Allocation - Base'!$H$11+I1464*'Allocation - Base'!$H$12</f>
        <v>4.0814613356095562</v>
      </c>
      <c r="K1464" s="172">
        <f t="shared" ca="1" si="67"/>
        <v>0.42573822727538524</v>
      </c>
      <c r="L1464" s="172">
        <f t="shared" ca="1" si="68"/>
        <v>3.5557231083341709</v>
      </c>
      <c r="M1464" s="172">
        <f t="shared" ca="1" si="69"/>
        <v>3.9814613356095561</v>
      </c>
      <c r="N1464" s="172"/>
    </row>
    <row r="1465" spans="2:14" x14ac:dyDescent="0.25">
      <c r="B1465" s="164">
        <v>1433</v>
      </c>
      <c r="C1465" s="172">
        <f ca="1">'Data (DefiLlama)'!$H$7*100+_xlfn.NORM.S.INV(RAND())*'Data (DefiLlama)'!$K$7*$C$6</f>
        <v>4.2904206077871256</v>
      </c>
      <c r="D1465" s="172">
        <f ca="1">'Data (DefiLlama)'!$H$8*100+_xlfn.NORM.S.INV(RAND())*'Data (DefiLlama)'!$K$8*$C$6</f>
        <v>5.4944529942914837</v>
      </c>
      <c r="E1465" s="172">
        <f ca="1">'Data (DefiLlama)'!$H$9*100+_xlfn.NORM.S.INV(RAND())*'Data (DefiLlama)'!$K$9*$C$6</f>
        <v>4.2986129907770989</v>
      </c>
      <c r="F1465" s="172">
        <f ca="1">'Data (DefiLlama)'!$H$10*100+_xlfn.NORM.S.INV(RAND())*'Data (DefiLlama)'!$K$10*$C$6</f>
        <v>3.5600018572171042</v>
      </c>
      <c r="G1465" s="172">
        <f ca="1">'Data (DefiLlama)'!$H$11*100+_xlfn.NORM.S.INV(RAND())*'Data (DefiLlama)'!$K$11*$C$6</f>
        <v>-0.10970227483458894</v>
      </c>
      <c r="H1465" s="172">
        <f ca="1">'Data (DefiLlama)'!$H$12*100+_xlfn.NORM.S.INV(RAND())*'Data (DefiLlama)'!$K$12*$C$6</f>
        <v>3.6191773130633438</v>
      </c>
      <c r="I1465" s="175">
        <f ca="1">'Data (DefiLlama)'!$H$13*100+_xlfn.NORM.S.INV(RAND())*'Data (DefiLlama)'!$K$13*$C$6</f>
        <v>5.8007885808452571</v>
      </c>
      <c r="J1465" s="172">
        <f ca="1">C1465*'Allocation - Base'!$H$6+D1465*'Allocation - Base'!$H$7+E1465*'Allocation - Base'!$H$8+F1465*'Allocation - Base'!$H$9+G1465*'Allocation - Base'!$H$10+H1465*'Allocation - Base'!$H$11+I1465*'Allocation - Base'!$H$12</f>
        <v>4.2727841618210549</v>
      </c>
      <c r="K1465" s="172">
        <f t="shared" ca="1" si="67"/>
        <v>0</v>
      </c>
      <c r="L1465" s="172">
        <f t="shared" ca="1" si="68"/>
        <v>4.1727841618210553</v>
      </c>
      <c r="M1465" s="172">
        <f t="shared" ca="1" si="69"/>
        <v>4.1727841618210553</v>
      </c>
      <c r="N1465" s="172"/>
    </row>
    <row r="1466" spans="2:14" x14ac:dyDescent="0.25">
      <c r="B1466" s="164">
        <v>1434</v>
      </c>
      <c r="C1466" s="172">
        <f ca="1">'Data (DefiLlama)'!$H$7*100+_xlfn.NORM.S.INV(RAND())*'Data (DefiLlama)'!$K$7*$C$6</f>
        <v>3.9979577224764378</v>
      </c>
      <c r="D1466" s="172">
        <f ca="1">'Data (DefiLlama)'!$H$8*100+_xlfn.NORM.S.INV(RAND())*'Data (DefiLlama)'!$K$8*$C$6</f>
        <v>4.4225148968912649</v>
      </c>
      <c r="E1466" s="172">
        <f ca="1">'Data (DefiLlama)'!$H$9*100+_xlfn.NORM.S.INV(RAND())*'Data (DefiLlama)'!$K$9*$C$6</f>
        <v>4.0841404774947589</v>
      </c>
      <c r="F1466" s="172">
        <f ca="1">'Data (DefiLlama)'!$H$10*100+_xlfn.NORM.S.INV(RAND())*'Data (DefiLlama)'!$K$10*$C$6</f>
        <v>3.5636864566463387</v>
      </c>
      <c r="G1466" s="172">
        <f ca="1">'Data (DefiLlama)'!$H$11*100+_xlfn.NORM.S.INV(RAND())*'Data (DefiLlama)'!$K$11*$C$6</f>
        <v>-2.3454567822693811E-2</v>
      </c>
      <c r="H1466" s="172">
        <f ca="1">'Data (DefiLlama)'!$H$12*100+_xlfn.NORM.S.INV(RAND())*'Data (DefiLlama)'!$K$12*$C$6</f>
        <v>3.9664846553937889</v>
      </c>
      <c r="I1466" s="175">
        <f ca="1">'Data (DefiLlama)'!$H$13*100+_xlfn.NORM.S.INV(RAND())*'Data (DefiLlama)'!$K$13*$C$6</f>
        <v>5.3253488266793854</v>
      </c>
      <c r="J1466" s="172">
        <f ca="1">C1466*'Allocation - Base'!$H$6+D1466*'Allocation - Base'!$H$7+E1466*'Allocation - Base'!$H$8+F1466*'Allocation - Base'!$H$9+G1466*'Allocation - Base'!$H$10+H1466*'Allocation - Base'!$H$11+I1466*'Allocation - Base'!$H$12</f>
        <v>3.9198511302573711</v>
      </c>
      <c r="K1466" s="172">
        <f t="shared" ca="1" si="67"/>
        <v>0</v>
      </c>
      <c r="L1466" s="172">
        <f t="shared" ca="1" si="68"/>
        <v>3.819851130257371</v>
      </c>
      <c r="M1466" s="172">
        <f t="shared" ca="1" si="69"/>
        <v>3.819851130257371</v>
      </c>
      <c r="N1466" s="172"/>
    </row>
    <row r="1467" spans="2:14" x14ac:dyDescent="0.25">
      <c r="B1467" s="164">
        <v>1435</v>
      </c>
      <c r="C1467" s="172">
        <f ca="1">'Data (DefiLlama)'!$H$7*100+_xlfn.NORM.S.INV(RAND())*'Data (DefiLlama)'!$K$7*$C$6</f>
        <v>4.3610540727761657</v>
      </c>
      <c r="D1467" s="172">
        <f ca="1">'Data (DefiLlama)'!$H$8*100+_xlfn.NORM.S.INV(RAND())*'Data (DefiLlama)'!$K$8*$C$6</f>
        <v>4.998037815949977</v>
      </c>
      <c r="E1467" s="172">
        <f ca="1">'Data (DefiLlama)'!$H$9*100+_xlfn.NORM.S.INV(RAND())*'Data (DefiLlama)'!$K$9*$C$6</f>
        <v>4.4475838668006746</v>
      </c>
      <c r="F1467" s="172">
        <f ca="1">'Data (DefiLlama)'!$H$10*100+_xlfn.NORM.S.INV(RAND())*'Data (DefiLlama)'!$K$10*$C$6</f>
        <v>3.58744814915313</v>
      </c>
      <c r="G1467" s="172">
        <f ca="1">'Data (DefiLlama)'!$H$11*100+_xlfn.NORM.S.INV(RAND())*'Data (DefiLlama)'!$K$11*$C$6</f>
        <v>8.8685377130876611E-3</v>
      </c>
      <c r="H1467" s="172">
        <f ca="1">'Data (DefiLlama)'!$H$12*100+_xlfn.NORM.S.INV(RAND())*'Data (DefiLlama)'!$K$12*$C$6</f>
        <v>5.3737183053264497</v>
      </c>
      <c r="I1467" s="175">
        <f ca="1">'Data (DefiLlama)'!$H$13*100+_xlfn.NORM.S.INV(RAND())*'Data (DefiLlama)'!$K$13*$C$6</f>
        <v>7.1897366616367959</v>
      </c>
      <c r="J1467" s="172">
        <f ca="1">C1467*'Allocation - Base'!$H$6+D1467*'Allocation - Base'!$H$7+E1467*'Allocation - Base'!$H$8+F1467*'Allocation - Base'!$H$9+G1467*'Allocation - Base'!$H$10+H1467*'Allocation - Base'!$H$11+I1467*'Allocation - Base'!$H$12</f>
        <v>4.4762228152051344</v>
      </c>
      <c r="K1467" s="172">
        <f t="shared" ca="1" si="67"/>
        <v>0</v>
      </c>
      <c r="L1467" s="172">
        <f t="shared" ca="1" si="68"/>
        <v>4.3762228152051348</v>
      </c>
      <c r="M1467" s="172">
        <f t="shared" ca="1" si="69"/>
        <v>4.3762228152051348</v>
      </c>
      <c r="N1467" s="172"/>
    </row>
    <row r="1468" spans="2:14" x14ac:dyDescent="0.25">
      <c r="B1468" s="164">
        <v>1436</v>
      </c>
      <c r="C1468" s="172">
        <f ca="1">'Data (DefiLlama)'!$H$7*100+_xlfn.NORM.S.INV(RAND())*'Data (DefiLlama)'!$K$7*$C$6</f>
        <v>4.485903227732023</v>
      </c>
      <c r="D1468" s="172">
        <f ca="1">'Data (DefiLlama)'!$H$8*100+_xlfn.NORM.S.INV(RAND())*'Data (DefiLlama)'!$K$8*$C$6</f>
        <v>5.2308895286832922</v>
      </c>
      <c r="E1468" s="172">
        <f ca="1">'Data (DefiLlama)'!$H$9*100+_xlfn.NORM.S.INV(RAND())*'Data (DefiLlama)'!$K$9*$C$6</f>
        <v>3.6289733461914544</v>
      </c>
      <c r="F1468" s="172">
        <f ca="1">'Data (DefiLlama)'!$H$10*100+_xlfn.NORM.S.INV(RAND())*'Data (DefiLlama)'!$K$10*$C$6</f>
        <v>3.3894180184241693</v>
      </c>
      <c r="G1468" s="172">
        <f ca="1">'Data (DefiLlama)'!$H$11*100+_xlfn.NORM.S.INV(RAND())*'Data (DefiLlama)'!$K$11*$C$6</f>
        <v>0.37661436620555094</v>
      </c>
      <c r="H1468" s="172">
        <f ca="1">'Data (DefiLlama)'!$H$12*100+_xlfn.NORM.S.INV(RAND())*'Data (DefiLlama)'!$K$12*$C$6</f>
        <v>5.5553937779647242</v>
      </c>
      <c r="I1468" s="175">
        <f ca="1">'Data (DefiLlama)'!$H$13*100+_xlfn.NORM.S.INV(RAND())*'Data (DefiLlama)'!$K$13*$C$6</f>
        <v>4.6186555635516591</v>
      </c>
      <c r="J1468" s="172">
        <f ca="1">C1468*'Allocation - Base'!$H$6+D1468*'Allocation - Base'!$H$7+E1468*'Allocation - Base'!$H$8+F1468*'Allocation - Base'!$H$9+G1468*'Allocation - Base'!$H$10+H1468*'Allocation - Base'!$H$11+I1468*'Allocation - Base'!$H$12</f>
        <v>4.4128764720432789</v>
      </c>
      <c r="K1468" s="172">
        <f t="shared" ca="1" si="67"/>
        <v>0</v>
      </c>
      <c r="L1468" s="172">
        <f t="shared" ca="1" si="68"/>
        <v>4.3128764720432793</v>
      </c>
      <c r="M1468" s="172">
        <f t="shared" ca="1" si="69"/>
        <v>4.3128764720432793</v>
      </c>
      <c r="N1468" s="172"/>
    </row>
    <row r="1469" spans="2:14" x14ac:dyDescent="0.25">
      <c r="B1469" s="164">
        <v>1437</v>
      </c>
      <c r="C1469" s="172">
        <f ca="1">'Data (DefiLlama)'!$H$7*100+_xlfn.NORM.S.INV(RAND())*'Data (DefiLlama)'!$K$7*$C$6</f>
        <v>4.3007656441450317</v>
      </c>
      <c r="D1469" s="172">
        <f ca="1">'Data (DefiLlama)'!$H$8*100+_xlfn.NORM.S.INV(RAND())*'Data (DefiLlama)'!$K$8*$C$6</f>
        <v>5.4925337843355067</v>
      </c>
      <c r="E1469" s="172">
        <f ca="1">'Data (DefiLlama)'!$H$9*100+_xlfn.NORM.S.INV(RAND())*'Data (DefiLlama)'!$K$9*$C$6</f>
        <v>3.2577903328356053</v>
      </c>
      <c r="F1469" s="172">
        <f ca="1">'Data (DefiLlama)'!$H$10*100+_xlfn.NORM.S.INV(RAND())*'Data (DefiLlama)'!$K$10*$C$6</f>
        <v>3.4247768264338885</v>
      </c>
      <c r="G1469" s="172">
        <f ca="1">'Data (DefiLlama)'!$H$11*100+_xlfn.NORM.S.INV(RAND())*'Data (DefiLlama)'!$K$11*$C$6</f>
        <v>-9.7763256987131356E-2</v>
      </c>
      <c r="H1469" s="172">
        <f ca="1">'Data (DefiLlama)'!$H$12*100+_xlfn.NORM.S.INV(RAND())*'Data (DefiLlama)'!$K$12*$C$6</f>
        <v>5.6723643286285883</v>
      </c>
      <c r="I1469" s="175">
        <f ca="1">'Data (DefiLlama)'!$H$13*100+_xlfn.NORM.S.INV(RAND())*'Data (DefiLlama)'!$K$13*$C$6</f>
        <v>5.3760466224909731</v>
      </c>
      <c r="J1469" s="172">
        <f ca="1">C1469*'Allocation - Base'!$H$6+D1469*'Allocation - Base'!$H$7+E1469*'Allocation - Base'!$H$8+F1469*'Allocation - Base'!$H$9+G1469*'Allocation - Base'!$H$10+H1469*'Allocation - Base'!$H$11+I1469*'Allocation - Base'!$H$12</f>
        <v>4.3237772089812196</v>
      </c>
      <c r="K1469" s="172">
        <f t="shared" ca="1" si="67"/>
        <v>0</v>
      </c>
      <c r="L1469" s="172">
        <f t="shared" ca="1" si="68"/>
        <v>4.22377720898122</v>
      </c>
      <c r="M1469" s="172">
        <f t="shared" ca="1" si="69"/>
        <v>4.22377720898122</v>
      </c>
      <c r="N1469" s="172"/>
    </row>
    <row r="1470" spans="2:14" x14ac:dyDescent="0.25">
      <c r="B1470" s="164">
        <v>1438</v>
      </c>
      <c r="C1470" s="172">
        <f ca="1">'Data (DefiLlama)'!$H$7*100+_xlfn.NORM.S.INV(RAND())*'Data (DefiLlama)'!$K$7*$C$6</f>
        <v>4.088922599653908</v>
      </c>
      <c r="D1470" s="172">
        <f ca="1">'Data (DefiLlama)'!$H$8*100+_xlfn.NORM.S.INV(RAND())*'Data (DefiLlama)'!$K$8*$C$6</f>
        <v>4.6986948601394491</v>
      </c>
      <c r="E1470" s="172">
        <f ca="1">'Data (DefiLlama)'!$H$9*100+_xlfn.NORM.S.INV(RAND())*'Data (DefiLlama)'!$K$9*$C$6</f>
        <v>3.2924603222365767</v>
      </c>
      <c r="F1470" s="172">
        <f ca="1">'Data (DefiLlama)'!$H$10*100+_xlfn.NORM.S.INV(RAND())*'Data (DefiLlama)'!$K$10*$C$6</f>
        <v>3.6308775717999668</v>
      </c>
      <c r="G1470" s="172">
        <f ca="1">'Data (DefiLlama)'!$H$11*100+_xlfn.NORM.S.INV(RAND())*'Data (DefiLlama)'!$K$11*$C$6</f>
        <v>-0.23361572463746819</v>
      </c>
      <c r="H1470" s="172">
        <f ca="1">'Data (DefiLlama)'!$H$12*100+_xlfn.NORM.S.INV(RAND())*'Data (DefiLlama)'!$K$12*$C$6</f>
        <v>4.0166159359046647</v>
      </c>
      <c r="I1470" s="175">
        <f ca="1">'Data (DefiLlama)'!$H$13*100+_xlfn.NORM.S.INV(RAND())*'Data (DefiLlama)'!$K$13*$C$6</f>
        <v>8.0190899401169968</v>
      </c>
      <c r="J1470" s="172">
        <f ca="1">C1470*'Allocation - Base'!$H$6+D1470*'Allocation - Base'!$H$7+E1470*'Allocation - Base'!$H$8+F1470*'Allocation - Base'!$H$9+G1470*'Allocation - Base'!$H$10+H1470*'Allocation - Base'!$H$11+I1470*'Allocation - Base'!$H$12</f>
        <v>3.815277179644005</v>
      </c>
      <c r="K1470" s="172">
        <f t="shared" ca="1" si="67"/>
        <v>0.34370438381585533</v>
      </c>
      <c r="L1470" s="172">
        <f t="shared" ca="1" si="68"/>
        <v>3.3715727958281496</v>
      </c>
      <c r="M1470" s="172">
        <f t="shared" ca="1" si="69"/>
        <v>3.7152771796440049</v>
      </c>
      <c r="N1470" s="172"/>
    </row>
    <row r="1471" spans="2:14" x14ac:dyDescent="0.25">
      <c r="B1471" s="164">
        <v>1439</v>
      </c>
      <c r="C1471" s="172">
        <f ca="1">'Data (DefiLlama)'!$H$7*100+_xlfn.NORM.S.INV(RAND())*'Data (DefiLlama)'!$K$7*$C$6</f>
        <v>4.4306962348114842</v>
      </c>
      <c r="D1471" s="172">
        <f ca="1">'Data (DefiLlama)'!$H$8*100+_xlfn.NORM.S.INV(RAND())*'Data (DefiLlama)'!$K$8*$C$6</f>
        <v>3.3412639920571605</v>
      </c>
      <c r="E1471" s="172">
        <f ca="1">'Data (DefiLlama)'!$H$9*100+_xlfn.NORM.S.INV(RAND())*'Data (DefiLlama)'!$K$9*$C$6</f>
        <v>4.2466841565819733</v>
      </c>
      <c r="F1471" s="172">
        <f ca="1">'Data (DefiLlama)'!$H$10*100+_xlfn.NORM.S.INV(RAND())*'Data (DefiLlama)'!$K$10*$C$6</f>
        <v>2.7007746481931467</v>
      </c>
      <c r="G1471" s="172">
        <f ca="1">'Data (DefiLlama)'!$H$11*100+_xlfn.NORM.S.INV(RAND())*'Data (DefiLlama)'!$K$11*$C$6</f>
        <v>-0.59898698729669297</v>
      </c>
      <c r="H1471" s="172">
        <f ca="1">'Data (DefiLlama)'!$H$12*100+_xlfn.NORM.S.INV(RAND())*'Data (DefiLlama)'!$K$12*$C$6</f>
        <v>5.0500674889207566</v>
      </c>
      <c r="I1471" s="175">
        <f ca="1">'Data (DefiLlama)'!$H$13*100+_xlfn.NORM.S.INV(RAND())*'Data (DefiLlama)'!$K$13*$C$6</f>
        <v>7.5495462980960255</v>
      </c>
      <c r="J1471" s="172">
        <f ca="1">C1471*'Allocation - Base'!$H$6+D1471*'Allocation - Base'!$H$7+E1471*'Allocation - Base'!$H$8+F1471*'Allocation - Base'!$H$9+G1471*'Allocation - Base'!$H$10+H1471*'Allocation - Base'!$H$11+I1471*'Allocation - Base'!$H$12</f>
        <v>3.9537566815765075</v>
      </c>
      <c r="K1471" s="172">
        <f t="shared" ca="1" si="67"/>
        <v>9.6013410634850693</v>
      </c>
      <c r="L1471" s="172">
        <f t="shared" ca="1" si="68"/>
        <v>-5.7475843819085615</v>
      </c>
      <c r="M1471" s="172">
        <f t="shared" ca="1" si="69"/>
        <v>3.8537566815765074</v>
      </c>
      <c r="N1471" s="172"/>
    </row>
    <row r="1472" spans="2:14" x14ac:dyDescent="0.25">
      <c r="B1472" s="164">
        <v>1440</v>
      </c>
      <c r="C1472" s="172">
        <f ca="1">'Data (DefiLlama)'!$H$7*100+_xlfn.NORM.S.INV(RAND())*'Data (DefiLlama)'!$K$7*$C$6</f>
        <v>4.2176367640386809</v>
      </c>
      <c r="D1472" s="172">
        <f ca="1">'Data (DefiLlama)'!$H$8*100+_xlfn.NORM.S.INV(RAND())*'Data (DefiLlama)'!$K$8*$C$6</f>
        <v>3.8310224124996317</v>
      </c>
      <c r="E1472" s="172">
        <f ca="1">'Data (DefiLlama)'!$H$9*100+_xlfn.NORM.S.INV(RAND())*'Data (DefiLlama)'!$K$9*$C$6</f>
        <v>5.421008006996443</v>
      </c>
      <c r="F1472" s="172">
        <f ca="1">'Data (DefiLlama)'!$H$10*100+_xlfn.NORM.S.INV(RAND())*'Data (DefiLlama)'!$K$10*$C$6</f>
        <v>2.7270901027831513</v>
      </c>
      <c r="G1472" s="172">
        <f ca="1">'Data (DefiLlama)'!$H$11*100+_xlfn.NORM.S.INV(RAND())*'Data (DefiLlama)'!$K$11*$C$6</f>
        <v>-1.5189930492114954E-2</v>
      </c>
      <c r="H1472" s="172">
        <f ca="1">'Data (DefiLlama)'!$H$12*100+_xlfn.NORM.S.INV(RAND())*'Data (DefiLlama)'!$K$12*$C$6</f>
        <v>5.5130837493972678</v>
      </c>
      <c r="I1472" s="175">
        <f ca="1">'Data (DefiLlama)'!$H$13*100+_xlfn.NORM.S.INV(RAND())*'Data (DefiLlama)'!$K$13*$C$6</f>
        <v>5.1058948390544483</v>
      </c>
      <c r="J1472" s="172">
        <f ca="1">C1472*'Allocation - Base'!$H$6+D1472*'Allocation - Base'!$H$7+E1472*'Allocation - Base'!$H$8+F1472*'Allocation - Base'!$H$9+G1472*'Allocation - Base'!$H$10+H1472*'Allocation - Base'!$H$11+I1472*'Allocation - Base'!$H$12</f>
        <v>4.4045016999706075</v>
      </c>
      <c r="K1472" s="172">
        <f t="shared" ca="1" si="67"/>
        <v>0</v>
      </c>
      <c r="L1472" s="172">
        <f t="shared" ca="1" si="68"/>
        <v>4.3045016999706078</v>
      </c>
      <c r="M1472" s="172">
        <f t="shared" ca="1" si="69"/>
        <v>4.3045016999706078</v>
      </c>
      <c r="N1472" s="172"/>
    </row>
    <row r="1473" spans="2:14" x14ac:dyDescent="0.25">
      <c r="B1473" s="164">
        <v>1441</v>
      </c>
      <c r="C1473" s="172">
        <f ca="1">'Data (DefiLlama)'!$H$7*100+_xlfn.NORM.S.INV(RAND())*'Data (DefiLlama)'!$K$7*$C$6</f>
        <v>4.1558127584502706</v>
      </c>
      <c r="D1473" s="172">
        <f ca="1">'Data (DefiLlama)'!$H$8*100+_xlfn.NORM.S.INV(RAND())*'Data (DefiLlama)'!$K$8*$C$6</f>
        <v>4.4123514669753989</v>
      </c>
      <c r="E1473" s="172">
        <f ca="1">'Data (DefiLlama)'!$H$9*100+_xlfn.NORM.S.INV(RAND())*'Data (DefiLlama)'!$K$9*$C$6</f>
        <v>4.2013573151439187</v>
      </c>
      <c r="F1473" s="172">
        <f ca="1">'Data (DefiLlama)'!$H$10*100+_xlfn.NORM.S.INV(RAND())*'Data (DefiLlama)'!$K$10*$C$6</f>
        <v>2.9211072761138097</v>
      </c>
      <c r="G1473" s="172">
        <f ca="1">'Data (DefiLlama)'!$H$11*100+_xlfn.NORM.S.INV(RAND())*'Data (DefiLlama)'!$K$11*$C$6</f>
        <v>0.42775090445266944</v>
      </c>
      <c r="H1473" s="172">
        <f ca="1">'Data (DefiLlama)'!$H$12*100+_xlfn.NORM.S.INV(RAND())*'Data (DefiLlama)'!$K$12*$C$6</f>
        <v>5.4967084208771944</v>
      </c>
      <c r="I1473" s="175">
        <f ca="1">'Data (DefiLlama)'!$H$13*100+_xlfn.NORM.S.INV(RAND())*'Data (DefiLlama)'!$K$13*$C$6</f>
        <v>3.0639866827056212</v>
      </c>
      <c r="J1473" s="172">
        <f ca="1">C1473*'Allocation - Base'!$H$6+D1473*'Allocation - Base'!$H$7+E1473*'Allocation - Base'!$H$8+F1473*'Allocation - Base'!$H$9+G1473*'Allocation - Base'!$H$10+H1473*'Allocation - Base'!$H$11+I1473*'Allocation - Base'!$H$12</f>
        <v>4.2460648314191225</v>
      </c>
      <c r="K1473" s="172">
        <f t="shared" ca="1" si="67"/>
        <v>0</v>
      </c>
      <c r="L1473" s="172">
        <f t="shared" ca="1" si="68"/>
        <v>4.1460648314191229</v>
      </c>
      <c r="M1473" s="172">
        <f t="shared" ca="1" si="69"/>
        <v>4.1460648314191229</v>
      </c>
      <c r="N1473" s="172"/>
    </row>
    <row r="1474" spans="2:14" x14ac:dyDescent="0.25">
      <c r="B1474" s="164">
        <v>1442</v>
      </c>
      <c r="C1474" s="172">
        <f ca="1">'Data (DefiLlama)'!$H$7*100+_xlfn.NORM.S.INV(RAND())*'Data (DefiLlama)'!$K$7*$C$6</f>
        <v>4.2071099445172964</v>
      </c>
      <c r="D1474" s="172">
        <f ca="1">'Data (DefiLlama)'!$H$8*100+_xlfn.NORM.S.INV(RAND())*'Data (DefiLlama)'!$K$8*$C$6</f>
        <v>4.5828678944347416</v>
      </c>
      <c r="E1474" s="172">
        <f ca="1">'Data (DefiLlama)'!$H$9*100+_xlfn.NORM.S.INV(RAND())*'Data (DefiLlama)'!$K$9*$C$6</f>
        <v>3.9894186693508193</v>
      </c>
      <c r="F1474" s="172">
        <f ca="1">'Data (DefiLlama)'!$H$10*100+_xlfn.NORM.S.INV(RAND())*'Data (DefiLlama)'!$K$10*$C$6</f>
        <v>3.6171091487992904</v>
      </c>
      <c r="G1474" s="172">
        <f ca="1">'Data (DefiLlama)'!$H$11*100+_xlfn.NORM.S.INV(RAND())*'Data (DefiLlama)'!$K$11*$C$6</f>
        <v>0.38191836151998804</v>
      </c>
      <c r="H1474" s="172">
        <f ca="1">'Data (DefiLlama)'!$H$12*100+_xlfn.NORM.S.INV(RAND())*'Data (DefiLlama)'!$K$12*$C$6</f>
        <v>3.2968829775746125</v>
      </c>
      <c r="I1474" s="175">
        <f ca="1">'Data (DefiLlama)'!$H$13*100+_xlfn.NORM.S.INV(RAND())*'Data (DefiLlama)'!$K$13*$C$6</f>
        <v>3.6941481750206844</v>
      </c>
      <c r="J1474" s="172">
        <f ca="1">C1474*'Allocation - Base'!$H$6+D1474*'Allocation - Base'!$H$7+E1474*'Allocation - Base'!$H$8+F1474*'Allocation - Base'!$H$9+G1474*'Allocation - Base'!$H$10+H1474*'Allocation - Base'!$H$11+I1474*'Allocation - Base'!$H$12</f>
        <v>3.9188329890137701</v>
      </c>
      <c r="K1474" s="172">
        <f t="shared" ca="1" si="67"/>
        <v>0</v>
      </c>
      <c r="L1474" s="172">
        <f t="shared" ca="1" si="68"/>
        <v>3.81883298901377</v>
      </c>
      <c r="M1474" s="172">
        <f t="shared" ca="1" si="69"/>
        <v>3.81883298901377</v>
      </c>
      <c r="N1474" s="172"/>
    </row>
    <row r="1475" spans="2:14" x14ac:dyDescent="0.25">
      <c r="B1475" s="164">
        <v>1443</v>
      </c>
      <c r="C1475" s="172">
        <f ca="1">'Data (DefiLlama)'!$H$7*100+_xlfn.NORM.S.INV(RAND())*'Data (DefiLlama)'!$K$7*$C$6</f>
        <v>4.4101835652866672</v>
      </c>
      <c r="D1475" s="172">
        <f ca="1">'Data (DefiLlama)'!$H$8*100+_xlfn.NORM.S.INV(RAND())*'Data (DefiLlama)'!$K$8*$C$6</f>
        <v>4.3650727469769617</v>
      </c>
      <c r="E1475" s="172">
        <f ca="1">'Data (DefiLlama)'!$H$9*100+_xlfn.NORM.S.INV(RAND())*'Data (DefiLlama)'!$K$9*$C$6</f>
        <v>4.2200071735585922</v>
      </c>
      <c r="F1475" s="172">
        <f ca="1">'Data (DefiLlama)'!$H$10*100+_xlfn.NORM.S.INV(RAND())*'Data (DefiLlama)'!$K$10*$C$6</f>
        <v>3.5470682823957005</v>
      </c>
      <c r="G1475" s="172">
        <f ca="1">'Data (DefiLlama)'!$H$11*100+_xlfn.NORM.S.INV(RAND())*'Data (DefiLlama)'!$K$11*$C$6</f>
        <v>0.26288486335417766</v>
      </c>
      <c r="H1475" s="172">
        <f ca="1">'Data (DefiLlama)'!$H$12*100+_xlfn.NORM.S.INV(RAND())*'Data (DefiLlama)'!$K$12*$C$6</f>
        <v>4.8162082879159476</v>
      </c>
      <c r="I1475" s="175">
        <f ca="1">'Data (DefiLlama)'!$H$13*100+_xlfn.NORM.S.INV(RAND())*'Data (DefiLlama)'!$K$13*$C$6</f>
        <v>5.0050931483975409</v>
      </c>
      <c r="J1475" s="172">
        <f ca="1">C1475*'Allocation - Base'!$H$6+D1475*'Allocation - Base'!$H$7+E1475*'Allocation - Base'!$H$8+F1475*'Allocation - Base'!$H$9+G1475*'Allocation - Base'!$H$10+H1475*'Allocation - Base'!$H$11+I1475*'Allocation - Base'!$H$12</f>
        <v>4.2049005360749891</v>
      </c>
      <c r="K1475" s="172">
        <f t="shared" ca="1" si="67"/>
        <v>0</v>
      </c>
      <c r="L1475" s="172">
        <f t="shared" ca="1" si="68"/>
        <v>4.1049005360749895</v>
      </c>
      <c r="M1475" s="172">
        <f t="shared" ca="1" si="69"/>
        <v>4.1049005360749895</v>
      </c>
      <c r="N1475" s="172"/>
    </row>
    <row r="1476" spans="2:14" x14ac:dyDescent="0.25">
      <c r="B1476" s="164">
        <v>1444</v>
      </c>
      <c r="C1476" s="172">
        <f ca="1">'Data (DefiLlama)'!$H$7*100+_xlfn.NORM.S.INV(RAND())*'Data (DefiLlama)'!$K$7*$C$6</f>
        <v>4.2022189353171395</v>
      </c>
      <c r="D1476" s="172">
        <f ca="1">'Data (DefiLlama)'!$H$8*100+_xlfn.NORM.S.INV(RAND())*'Data (DefiLlama)'!$K$8*$C$6</f>
        <v>4.8752604156823809</v>
      </c>
      <c r="E1476" s="172">
        <f ca="1">'Data (DefiLlama)'!$H$9*100+_xlfn.NORM.S.INV(RAND())*'Data (DefiLlama)'!$K$9*$C$6</f>
        <v>4.1991678101822396</v>
      </c>
      <c r="F1476" s="172">
        <f ca="1">'Data (DefiLlama)'!$H$10*100+_xlfn.NORM.S.INV(RAND())*'Data (DefiLlama)'!$K$10*$C$6</f>
        <v>2.8987107685115907</v>
      </c>
      <c r="G1476" s="172">
        <f ca="1">'Data (DefiLlama)'!$H$11*100+_xlfn.NORM.S.INV(RAND())*'Data (DefiLlama)'!$K$11*$C$6</f>
        <v>-1.9170396948830271E-2</v>
      </c>
      <c r="H1476" s="172">
        <f ca="1">'Data (DefiLlama)'!$H$12*100+_xlfn.NORM.S.INV(RAND())*'Data (DefiLlama)'!$K$12*$C$6</f>
        <v>4.8998281166070017</v>
      </c>
      <c r="I1476" s="175">
        <f ca="1">'Data (DefiLlama)'!$H$13*100+_xlfn.NORM.S.INV(RAND())*'Data (DefiLlama)'!$K$13*$C$6</f>
        <v>5.0518626343752713</v>
      </c>
      <c r="J1476" s="172">
        <f ca="1">C1476*'Allocation - Base'!$H$6+D1476*'Allocation - Base'!$H$7+E1476*'Allocation - Base'!$H$8+F1476*'Allocation - Base'!$H$9+G1476*'Allocation - Base'!$H$10+H1476*'Allocation - Base'!$H$11+I1476*'Allocation - Base'!$H$12</f>
        <v>4.263288434704906</v>
      </c>
      <c r="K1476" s="172">
        <f t="shared" ca="1" si="67"/>
        <v>0</v>
      </c>
      <c r="L1476" s="172">
        <f t="shared" ca="1" si="68"/>
        <v>4.1632884347049064</v>
      </c>
      <c r="M1476" s="172">
        <f t="shared" ca="1" si="69"/>
        <v>4.1632884347049064</v>
      </c>
      <c r="N1476" s="172"/>
    </row>
    <row r="1477" spans="2:14" x14ac:dyDescent="0.25">
      <c r="B1477" s="164">
        <v>1445</v>
      </c>
      <c r="C1477" s="172">
        <f ca="1">'Data (DefiLlama)'!$H$7*100+_xlfn.NORM.S.INV(RAND())*'Data (DefiLlama)'!$K$7*$C$6</f>
        <v>4.2399917447447937</v>
      </c>
      <c r="D1477" s="172">
        <f ca="1">'Data (DefiLlama)'!$H$8*100+_xlfn.NORM.S.INV(RAND())*'Data (DefiLlama)'!$K$8*$C$6</f>
        <v>2.8517842344254407</v>
      </c>
      <c r="E1477" s="172">
        <f ca="1">'Data (DefiLlama)'!$H$9*100+_xlfn.NORM.S.INV(RAND())*'Data (DefiLlama)'!$K$9*$C$6</f>
        <v>4.1381762857599336</v>
      </c>
      <c r="F1477" s="172">
        <f ca="1">'Data (DefiLlama)'!$H$10*100+_xlfn.NORM.S.INV(RAND())*'Data (DefiLlama)'!$K$10*$C$6</f>
        <v>3.9581661983591383</v>
      </c>
      <c r="G1477" s="172">
        <f ca="1">'Data (DefiLlama)'!$H$11*100+_xlfn.NORM.S.INV(RAND())*'Data (DefiLlama)'!$K$11*$C$6</f>
        <v>-0.23080352425232376</v>
      </c>
      <c r="H1477" s="172">
        <f ca="1">'Data (DefiLlama)'!$H$12*100+_xlfn.NORM.S.INV(RAND())*'Data (DefiLlama)'!$K$12*$C$6</f>
        <v>5.469971453567064</v>
      </c>
      <c r="I1477" s="175">
        <f ca="1">'Data (DefiLlama)'!$H$13*100+_xlfn.NORM.S.INV(RAND())*'Data (DefiLlama)'!$K$13*$C$6</f>
        <v>6.0228794521250357</v>
      </c>
      <c r="J1477" s="172">
        <f ca="1">C1477*'Allocation - Base'!$H$6+D1477*'Allocation - Base'!$H$7+E1477*'Allocation - Base'!$H$8+F1477*'Allocation - Base'!$H$9+G1477*'Allocation - Base'!$H$10+H1477*'Allocation - Base'!$H$11+I1477*'Allocation - Base'!$H$12</f>
        <v>3.8284431952922247</v>
      </c>
      <c r="K1477" s="172">
        <f t="shared" ca="1" si="67"/>
        <v>0</v>
      </c>
      <c r="L1477" s="172">
        <f t="shared" ca="1" si="68"/>
        <v>3.7284431952922246</v>
      </c>
      <c r="M1477" s="172">
        <f t="shared" ca="1" si="69"/>
        <v>3.7284431952922246</v>
      </c>
      <c r="N1477" s="172"/>
    </row>
    <row r="1478" spans="2:14" x14ac:dyDescent="0.25">
      <c r="B1478" s="164">
        <v>1446</v>
      </c>
      <c r="C1478" s="172">
        <f ca="1">'Data (DefiLlama)'!$H$7*100+_xlfn.NORM.S.INV(RAND())*'Data (DefiLlama)'!$K$7*$C$6</f>
        <v>4.2259892153135565</v>
      </c>
      <c r="D1478" s="172">
        <f ca="1">'Data (DefiLlama)'!$H$8*100+_xlfn.NORM.S.INV(RAND())*'Data (DefiLlama)'!$K$8*$C$6</f>
        <v>4.4964120941844206</v>
      </c>
      <c r="E1478" s="172">
        <f ca="1">'Data (DefiLlama)'!$H$9*100+_xlfn.NORM.S.INV(RAND())*'Data (DefiLlama)'!$K$9*$C$6</f>
        <v>4.1929808964808348</v>
      </c>
      <c r="F1478" s="172">
        <f ca="1">'Data (DefiLlama)'!$H$10*100+_xlfn.NORM.S.INV(RAND())*'Data (DefiLlama)'!$K$10*$C$6</f>
        <v>3.4386255184669263</v>
      </c>
      <c r="G1478" s="172">
        <f ca="1">'Data (DefiLlama)'!$H$11*100+_xlfn.NORM.S.INV(RAND())*'Data (DefiLlama)'!$K$11*$C$6</f>
        <v>0.31597395861418542</v>
      </c>
      <c r="H1478" s="172">
        <f ca="1">'Data (DefiLlama)'!$H$12*100+_xlfn.NORM.S.INV(RAND())*'Data (DefiLlama)'!$K$12*$C$6</f>
        <v>5.4906141333891885</v>
      </c>
      <c r="I1478" s="175">
        <f ca="1">'Data (DefiLlama)'!$H$13*100+_xlfn.NORM.S.INV(RAND())*'Data (DefiLlama)'!$K$13*$C$6</f>
        <v>5.7312045123312174</v>
      </c>
      <c r="J1478" s="172">
        <f ca="1">C1478*'Allocation - Base'!$H$6+D1478*'Allocation - Base'!$H$7+E1478*'Allocation - Base'!$H$8+F1478*'Allocation - Base'!$H$9+G1478*'Allocation - Base'!$H$10+H1478*'Allocation - Base'!$H$11+I1478*'Allocation - Base'!$H$12</f>
        <v>4.2795358301994684</v>
      </c>
      <c r="K1478" s="172">
        <f t="shared" ca="1" si="67"/>
        <v>0</v>
      </c>
      <c r="L1478" s="172">
        <f t="shared" ca="1" si="68"/>
        <v>4.1795358301994687</v>
      </c>
      <c r="M1478" s="172">
        <f t="shared" ca="1" si="69"/>
        <v>4.1795358301994687</v>
      </c>
      <c r="N1478" s="172"/>
    </row>
    <row r="1479" spans="2:14" x14ac:dyDescent="0.25">
      <c r="B1479" s="164">
        <v>1447</v>
      </c>
      <c r="C1479" s="172">
        <f ca="1">'Data (DefiLlama)'!$H$7*100+_xlfn.NORM.S.INV(RAND())*'Data (DefiLlama)'!$K$7*$C$6</f>
        <v>4.1768009339623609</v>
      </c>
      <c r="D1479" s="172">
        <f ca="1">'Data (DefiLlama)'!$H$8*100+_xlfn.NORM.S.INV(RAND())*'Data (DefiLlama)'!$K$8*$C$6</f>
        <v>5.3036939191573547</v>
      </c>
      <c r="E1479" s="172">
        <f ca="1">'Data (DefiLlama)'!$H$9*100+_xlfn.NORM.S.INV(RAND())*'Data (DefiLlama)'!$K$9*$C$6</f>
        <v>3.8349637156205318</v>
      </c>
      <c r="F1479" s="172">
        <f ca="1">'Data (DefiLlama)'!$H$10*100+_xlfn.NORM.S.INV(RAND())*'Data (DefiLlama)'!$K$10*$C$6</f>
        <v>2.9852667167070601</v>
      </c>
      <c r="G1479" s="172">
        <f ca="1">'Data (DefiLlama)'!$H$11*100+_xlfn.NORM.S.INV(RAND())*'Data (DefiLlama)'!$K$11*$C$6</f>
        <v>-1.5813910244270261E-2</v>
      </c>
      <c r="H1479" s="172">
        <f ca="1">'Data (DefiLlama)'!$H$12*100+_xlfn.NORM.S.INV(RAND())*'Data (DefiLlama)'!$K$12*$C$6</f>
        <v>5.3946811603120457</v>
      </c>
      <c r="I1479" s="175">
        <f ca="1">'Data (DefiLlama)'!$H$13*100+_xlfn.NORM.S.INV(RAND())*'Data (DefiLlama)'!$K$13*$C$6</f>
        <v>4.8019404467932496</v>
      </c>
      <c r="J1479" s="172">
        <f ca="1">C1479*'Allocation - Base'!$H$6+D1479*'Allocation - Base'!$H$7+E1479*'Allocation - Base'!$H$8+F1479*'Allocation - Base'!$H$9+G1479*'Allocation - Base'!$H$10+H1479*'Allocation - Base'!$H$11+I1479*'Allocation - Base'!$H$12</f>
        <v>4.3461161674177733</v>
      </c>
      <c r="K1479" s="172">
        <f t="shared" ca="1" si="67"/>
        <v>0</v>
      </c>
      <c r="L1479" s="172">
        <f t="shared" ca="1" si="68"/>
        <v>4.2461161674177736</v>
      </c>
      <c r="M1479" s="172">
        <f t="shared" ca="1" si="69"/>
        <v>4.2461161674177736</v>
      </c>
      <c r="N1479" s="172"/>
    </row>
    <row r="1480" spans="2:14" x14ac:dyDescent="0.25">
      <c r="B1480" s="164">
        <v>1448</v>
      </c>
      <c r="C1480" s="172">
        <f ca="1">'Data (DefiLlama)'!$H$7*100+_xlfn.NORM.S.INV(RAND())*'Data (DefiLlama)'!$K$7*$C$6</f>
        <v>4.4562585467964047</v>
      </c>
      <c r="D1480" s="172">
        <f ca="1">'Data (DefiLlama)'!$H$8*100+_xlfn.NORM.S.INV(RAND())*'Data (DefiLlama)'!$K$8*$C$6</f>
        <v>4.9860160707987191</v>
      </c>
      <c r="E1480" s="172">
        <f ca="1">'Data (DefiLlama)'!$H$9*100+_xlfn.NORM.S.INV(RAND())*'Data (DefiLlama)'!$K$9*$C$6</f>
        <v>3.312317432643328</v>
      </c>
      <c r="F1480" s="172">
        <f ca="1">'Data (DefiLlama)'!$H$10*100+_xlfn.NORM.S.INV(RAND())*'Data (DefiLlama)'!$K$10*$C$6</f>
        <v>3.2458872751990575</v>
      </c>
      <c r="G1480" s="172">
        <f ca="1">'Data (DefiLlama)'!$H$11*100+_xlfn.NORM.S.INV(RAND())*'Data (DefiLlama)'!$K$11*$C$6</f>
        <v>-0.2197099618234481</v>
      </c>
      <c r="H1480" s="172">
        <f ca="1">'Data (DefiLlama)'!$H$12*100+_xlfn.NORM.S.INV(RAND())*'Data (DefiLlama)'!$K$12*$C$6</f>
        <v>4.3036627772555365</v>
      </c>
      <c r="I1480" s="175">
        <f ca="1">'Data (DefiLlama)'!$H$13*100+_xlfn.NORM.S.INV(RAND())*'Data (DefiLlama)'!$K$13*$C$6</f>
        <v>4.9023878786770299</v>
      </c>
      <c r="J1480" s="172">
        <f ca="1">C1480*'Allocation - Base'!$H$6+D1480*'Allocation - Base'!$H$7+E1480*'Allocation - Base'!$H$8+F1480*'Allocation - Base'!$H$9+G1480*'Allocation - Base'!$H$10+H1480*'Allocation - Base'!$H$11+I1480*'Allocation - Base'!$H$12</f>
        <v>4.0460248583965912</v>
      </c>
      <c r="K1480" s="172">
        <f t="shared" ca="1" si="67"/>
        <v>0</v>
      </c>
      <c r="L1480" s="172">
        <f t="shared" ca="1" si="68"/>
        <v>3.9460248583965911</v>
      </c>
      <c r="M1480" s="172">
        <f t="shared" ca="1" si="69"/>
        <v>3.9460248583965911</v>
      </c>
      <c r="N1480" s="172"/>
    </row>
    <row r="1481" spans="2:14" x14ac:dyDescent="0.25">
      <c r="B1481" s="164">
        <v>1449</v>
      </c>
      <c r="C1481" s="172">
        <f ca="1">'Data (DefiLlama)'!$H$7*100+_xlfn.NORM.S.INV(RAND())*'Data (DefiLlama)'!$K$7*$C$6</f>
        <v>4.0340599136457396</v>
      </c>
      <c r="D1481" s="172">
        <f ca="1">'Data (DefiLlama)'!$H$8*100+_xlfn.NORM.S.INV(RAND())*'Data (DefiLlama)'!$K$8*$C$6</f>
        <v>5.0932155837100215</v>
      </c>
      <c r="E1481" s="172">
        <f ca="1">'Data (DefiLlama)'!$H$9*100+_xlfn.NORM.S.INV(RAND())*'Data (DefiLlama)'!$K$9*$C$6</f>
        <v>4.6387641697212256</v>
      </c>
      <c r="F1481" s="172">
        <f ca="1">'Data (DefiLlama)'!$H$10*100+_xlfn.NORM.S.INV(RAND())*'Data (DefiLlama)'!$K$10*$C$6</f>
        <v>3.320990505246463</v>
      </c>
      <c r="G1481" s="172">
        <f ca="1">'Data (DefiLlama)'!$H$11*100+_xlfn.NORM.S.INV(RAND())*'Data (DefiLlama)'!$K$11*$C$6</f>
        <v>2.2927123938060769E-2</v>
      </c>
      <c r="H1481" s="172">
        <f ca="1">'Data (DefiLlama)'!$H$12*100+_xlfn.NORM.S.INV(RAND())*'Data (DefiLlama)'!$K$12*$C$6</f>
        <v>4.488327797352655</v>
      </c>
      <c r="I1481" s="175">
        <f ca="1">'Data (DefiLlama)'!$H$13*100+_xlfn.NORM.S.INV(RAND())*'Data (DefiLlama)'!$K$13*$C$6</f>
        <v>6.1719974032418969</v>
      </c>
      <c r="J1481" s="172">
        <f ca="1">C1481*'Allocation - Base'!$H$6+D1481*'Allocation - Base'!$H$7+E1481*'Allocation - Base'!$H$8+F1481*'Allocation - Base'!$H$9+G1481*'Allocation - Base'!$H$10+H1481*'Allocation - Base'!$H$11+I1481*'Allocation - Base'!$H$12</f>
        <v>4.3176084382513347</v>
      </c>
      <c r="K1481" s="172">
        <f t="shared" ca="1" si="67"/>
        <v>0</v>
      </c>
      <c r="L1481" s="172">
        <f t="shared" ca="1" si="68"/>
        <v>4.217608438251335</v>
      </c>
      <c r="M1481" s="172">
        <f t="shared" ca="1" si="69"/>
        <v>4.217608438251335</v>
      </c>
      <c r="N1481" s="172"/>
    </row>
    <row r="1482" spans="2:14" x14ac:dyDescent="0.25">
      <c r="B1482" s="164">
        <v>1450</v>
      </c>
      <c r="C1482" s="172">
        <f ca="1">'Data (DefiLlama)'!$H$7*100+_xlfn.NORM.S.INV(RAND())*'Data (DefiLlama)'!$K$7*$C$6</f>
        <v>4.1297587958969748</v>
      </c>
      <c r="D1482" s="172">
        <f ca="1">'Data (DefiLlama)'!$H$8*100+_xlfn.NORM.S.INV(RAND())*'Data (DefiLlama)'!$K$8*$C$6</f>
        <v>4.5620852645104675</v>
      </c>
      <c r="E1482" s="172">
        <f ca="1">'Data (DefiLlama)'!$H$9*100+_xlfn.NORM.S.INV(RAND())*'Data (DefiLlama)'!$K$9*$C$6</f>
        <v>4.0907054685410751</v>
      </c>
      <c r="F1482" s="172">
        <f ca="1">'Data (DefiLlama)'!$H$10*100+_xlfn.NORM.S.INV(RAND())*'Data (DefiLlama)'!$K$10*$C$6</f>
        <v>3.01460096123111</v>
      </c>
      <c r="G1482" s="172">
        <f ca="1">'Data (DefiLlama)'!$H$11*100+_xlfn.NORM.S.INV(RAND())*'Data (DefiLlama)'!$K$11*$C$6</f>
        <v>0.25257193259986727</v>
      </c>
      <c r="H1482" s="172">
        <f ca="1">'Data (DefiLlama)'!$H$12*100+_xlfn.NORM.S.INV(RAND())*'Data (DefiLlama)'!$K$12*$C$6</f>
        <v>4.7409167085970312</v>
      </c>
      <c r="I1482" s="175">
        <f ca="1">'Data (DefiLlama)'!$H$13*100+_xlfn.NORM.S.INV(RAND())*'Data (DefiLlama)'!$K$13*$C$6</f>
        <v>5.8802112732085838</v>
      </c>
      <c r="J1482" s="172">
        <f ca="1">C1482*'Allocation - Base'!$H$6+D1482*'Allocation - Base'!$H$7+E1482*'Allocation - Base'!$H$8+F1482*'Allocation - Base'!$H$9+G1482*'Allocation - Base'!$H$10+H1482*'Allocation - Base'!$H$11+I1482*'Allocation - Base'!$H$12</f>
        <v>4.1258914249515257</v>
      </c>
      <c r="K1482" s="172">
        <f t="shared" ca="1" si="67"/>
        <v>0</v>
      </c>
      <c r="L1482" s="172">
        <f t="shared" ca="1" si="68"/>
        <v>4.0258914249515261</v>
      </c>
      <c r="M1482" s="172">
        <f t="shared" ca="1" si="69"/>
        <v>4.0258914249515261</v>
      </c>
      <c r="N1482" s="172"/>
    </row>
    <row r="1483" spans="2:14" x14ac:dyDescent="0.25">
      <c r="B1483" s="164">
        <v>1451</v>
      </c>
      <c r="C1483" s="172">
        <f ca="1">'Data (DefiLlama)'!$H$7*100+_xlfn.NORM.S.INV(RAND())*'Data (DefiLlama)'!$K$7*$C$6</f>
        <v>4.1134229954024644</v>
      </c>
      <c r="D1483" s="172">
        <f ca="1">'Data (DefiLlama)'!$H$8*100+_xlfn.NORM.S.INV(RAND())*'Data (DefiLlama)'!$K$8*$C$6</f>
        <v>3.1417149324969995</v>
      </c>
      <c r="E1483" s="172">
        <f ca="1">'Data (DefiLlama)'!$H$9*100+_xlfn.NORM.S.INV(RAND())*'Data (DefiLlama)'!$K$9*$C$6</f>
        <v>4.1329509904052042</v>
      </c>
      <c r="F1483" s="172">
        <f ca="1">'Data (DefiLlama)'!$H$10*100+_xlfn.NORM.S.INV(RAND())*'Data (DefiLlama)'!$K$10*$C$6</f>
        <v>3.3067909060648484</v>
      </c>
      <c r="G1483" s="172">
        <f ca="1">'Data (DefiLlama)'!$H$11*100+_xlfn.NORM.S.INV(RAND())*'Data (DefiLlama)'!$K$11*$C$6</f>
        <v>8.517877989322345E-2</v>
      </c>
      <c r="H1483" s="172">
        <f ca="1">'Data (DefiLlama)'!$H$12*100+_xlfn.NORM.S.INV(RAND())*'Data (DefiLlama)'!$K$12*$C$6</f>
        <v>4.5587232727655627</v>
      </c>
      <c r="I1483" s="175">
        <f ca="1">'Data (DefiLlama)'!$H$13*100+_xlfn.NORM.S.INV(RAND())*'Data (DefiLlama)'!$K$13*$C$6</f>
        <v>6.8627618402880577</v>
      </c>
      <c r="J1483" s="172">
        <f ca="1">C1483*'Allocation - Base'!$H$6+D1483*'Allocation - Base'!$H$7+E1483*'Allocation - Base'!$H$8+F1483*'Allocation - Base'!$H$9+G1483*'Allocation - Base'!$H$10+H1483*'Allocation - Base'!$H$11+I1483*'Allocation - Base'!$H$12</f>
        <v>3.7407608092557858</v>
      </c>
      <c r="K1483" s="172">
        <f t="shared" ca="1" si="67"/>
        <v>0</v>
      </c>
      <c r="L1483" s="172">
        <f t="shared" ca="1" si="68"/>
        <v>3.6407608092557857</v>
      </c>
      <c r="M1483" s="172">
        <f t="shared" ca="1" si="69"/>
        <v>3.6407608092557857</v>
      </c>
      <c r="N1483" s="172"/>
    </row>
    <row r="1484" spans="2:14" x14ac:dyDescent="0.25">
      <c r="B1484" s="164">
        <v>1452</v>
      </c>
      <c r="C1484" s="172">
        <f ca="1">'Data (DefiLlama)'!$H$7*100+_xlfn.NORM.S.INV(RAND())*'Data (DefiLlama)'!$K$7*$C$6</f>
        <v>4.2526981322687192</v>
      </c>
      <c r="D1484" s="172">
        <f ca="1">'Data (DefiLlama)'!$H$8*100+_xlfn.NORM.S.INV(RAND())*'Data (DefiLlama)'!$K$8*$C$6</f>
        <v>4.131272339007106</v>
      </c>
      <c r="E1484" s="172">
        <f ca="1">'Data (DefiLlama)'!$H$9*100+_xlfn.NORM.S.INV(RAND())*'Data (DefiLlama)'!$K$9*$C$6</f>
        <v>3.7492771553735027</v>
      </c>
      <c r="F1484" s="172">
        <f ca="1">'Data (DefiLlama)'!$H$10*100+_xlfn.NORM.S.INV(RAND())*'Data (DefiLlama)'!$K$10*$C$6</f>
        <v>2.7201209598836638</v>
      </c>
      <c r="G1484" s="172">
        <f ca="1">'Data (DefiLlama)'!$H$11*100+_xlfn.NORM.S.INV(RAND())*'Data (DefiLlama)'!$K$11*$C$6</f>
        <v>-2.6190922107056018E-3</v>
      </c>
      <c r="H1484" s="172">
        <f ca="1">'Data (DefiLlama)'!$H$12*100+_xlfn.NORM.S.INV(RAND())*'Data (DefiLlama)'!$K$12*$C$6</f>
        <v>3.3677707662211045</v>
      </c>
      <c r="I1484" s="175">
        <f ca="1">'Data (DefiLlama)'!$H$13*100+_xlfn.NORM.S.INV(RAND())*'Data (DefiLlama)'!$K$13*$C$6</f>
        <v>4.5869803979008168</v>
      </c>
      <c r="J1484" s="172">
        <f ca="1">C1484*'Allocation - Base'!$H$6+D1484*'Allocation - Base'!$H$7+E1484*'Allocation - Base'!$H$8+F1484*'Allocation - Base'!$H$9+G1484*'Allocation - Base'!$H$10+H1484*'Allocation - Base'!$H$11+I1484*'Allocation - Base'!$H$12</f>
        <v>3.7509814735983977</v>
      </c>
      <c r="K1484" s="172">
        <f t="shared" ca="1" si="67"/>
        <v>0</v>
      </c>
      <c r="L1484" s="172">
        <f t="shared" ca="1" si="68"/>
        <v>3.6509814735983976</v>
      </c>
      <c r="M1484" s="172">
        <f t="shared" ca="1" si="69"/>
        <v>3.6509814735983976</v>
      </c>
      <c r="N1484" s="172"/>
    </row>
    <row r="1485" spans="2:14" x14ac:dyDescent="0.25">
      <c r="B1485" s="164">
        <v>1453</v>
      </c>
      <c r="C1485" s="172">
        <f ca="1">'Data (DefiLlama)'!$H$7*100+_xlfn.NORM.S.INV(RAND())*'Data (DefiLlama)'!$K$7*$C$6</f>
        <v>4.600198020918949</v>
      </c>
      <c r="D1485" s="172">
        <f ca="1">'Data (DefiLlama)'!$H$8*100+_xlfn.NORM.S.INV(RAND())*'Data (DefiLlama)'!$K$8*$C$6</f>
        <v>6.0181343824958331</v>
      </c>
      <c r="E1485" s="172">
        <f ca="1">'Data (DefiLlama)'!$H$9*100+_xlfn.NORM.S.INV(RAND())*'Data (DefiLlama)'!$K$9*$C$6</f>
        <v>3.903126554087343</v>
      </c>
      <c r="F1485" s="172">
        <f ca="1">'Data (DefiLlama)'!$H$10*100+_xlfn.NORM.S.INV(RAND())*'Data (DefiLlama)'!$K$10*$C$6</f>
        <v>3.3196450120694867</v>
      </c>
      <c r="G1485" s="172">
        <f ca="1">'Data (DefiLlama)'!$H$11*100+_xlfn.NORM.S.INV(RAND())*'Data (DefiLlama)'!$K$11*$C$6</f>
        <v>4.1190578288767522E-2</v>
      </c>
      <c r="H1485" s="172">
        <f ca="1">'Data (DefiLlama)'!$H$12*100+_xlfn.NORM.S.INV(RAND())*'Data (DefiLlama)'!$K$12*$C$6</f>
        <v>5.5874623779186408</v>
      </c>
      <c r="I1485" s="175">
        <f ca="1">'Data (DefiLlama)'!$H$13*100+_xlfn.NORM.S.INV(RAND())*'Data (DefiLlama)'!$K$13*$C$6</f>
        <v>6.076938673615575</v>
      </c>
      <c r="J1485" s="172">
        <f ca="1">C1485*'Allocation - Base'!$H$6+D1485*'Allocation - Base'!$H$7+E1485*'Allocation - Base'!$H$8+F1485*'Allocation - Base'!$H$9+G1485*'Allocation - Base'!$H$10+H1485*'Allocation - Base'!$H$11+I1485*'Allocation - Base'!$H$12</f>
        <v>4.7005535260237137</v>
      </c>
      <c r="K1485" s="172">
        <f t="shared" ca="1" si="67"/>
        <v>0</v>
      </c>
      <c r="L1485" s="172">
        <f t="shared" ca="1" si="68"/>
        <v>4.600553526023714</v>
      </c>
      <c r="M1485" s="172">
        <f t="shared" ca="1" si="69"/>
        <v>4.600553526023714</v>
      </c>
      <c r="N1485" s="172"/>
    </row>
    <row r="1486" spans="2:14" x14ac:dyDescent="0.25">
      <c r="B1486" s="164">
        <v>1454</v>
      </c>
      <c r="C1486" s="172">
        <f ca="1">'Data (DefiLlama)'!$H$7*100+_xlfn.NORM.S.INV(RAND())*'Data (DefiLlama)'!$K$7*$C$6</f>
        <v>4.4437062083102274</v>
      </c>
      <c r="D1486" s="172">
        <f ca="1">'Data (DefiLlama)'!$H$8*100+_xlfn.NORM.S.INV(RAND())*'Data (DefiLlama)'!$K$8*$C$6</f>
        <v>5.6640347536730893</v>
      </c>
      <c r="E1486" s="172">
        <f ca="1">'Data (DefiLlama)'!$H$9*100+_xlfn.NORM.S.INV(RAND())*'Data (DefiLlama)'!$K$9*$C$6</f>
        <v>4.0034451204392569</v>
      </c>
      <c r="F1486" s="172">
        <f ca="1">'Data (DefiLlama)'!$H$10*100+_xlfn.NORM.S.INV(RAND())*'Data (DefiLlama)'!$K$10*$C$6</f>
        <v>3.9607441676819453</v>
      </c>
      <c r="G1486" s="172">
        <f ca="1">'Data (DefiLlama)'!$H$11*100+_xlfn.NORM.S.INV(RAND())*'Data (DefiLlama)'!$K$11*$C$6</f>
        <v>7.7615553755827599E-2</v>
      </c>
      <c r="H1486" s="172">
        <f ca="1">'Data (DefiLlama)'!$H$12*100+_xlfn.NORM.S.INV(RAND())*'Data (DefiLlama)'!$K$12*$C$6</f>
        <v>6.0459583565845678</v>
      </c>
      <c r="I1486" s="175">
        <f ca="1">'Data (DefiLlama)'!$H$13*100+_xlfn.NORM.S.INV(RAND())*'Data (DefiLlama)'!$K$13*$C$6</f>
        <v>4.6503006207640549</v>
      </c>
      <c r="J1486" s="172">
        <f ca="1">C1486*'Allocation - Base'!$H$6+D1486*'Allocation - Base'!$H$7+E1486*'Allocation - Base'!$H$8+F1486*'Allocation - Base'!$H$9+G1486*'Allocation - Base'!$H$10+H1486*'Allocation - Base'!$H$11+I1486*'Allocation - Base'!$H$12</f>
        <v>4.660756362196631</v>
      </c>
      <c r="K1486" s="172">
        <f t="shared" ca="1" si="67"/>
        <v>0</v>
      </c>
      <c r="L1486" s="172">
        <f t="shared" ca="1" si="68"/>
        <v>4.5607563621966314</v>
      </c>
      <c r="M1486" s="172">
        <f t="shared" ca="1" si="69"/>
        <v>4.5607563621966314</v>
      </c>
      <c r="N1486" s="172"/>
    </row>
    <row r="1487" spans="2:14" x14ac:dyDescent="0.25">
      <c r="B1487" s="164">
        <v>1455</v>
      </c>
      <c r="C1487" s="172">
        <f ca="1">'Data (DefiLlama)'!$H$7*100+_xlfn.NORM.S.INV(RAND())*'Data (DefiLlama)'!$K$7*$C$6</f>
        <v>4.1814937904530032</v>
      </c>
      <c r="D1487" s="172">
        <f ca="1">'Data (DefiLlama)'!$H$8*100+_xlfn.NORM.S.INV(RAND())*'Data (DefiLlama)'!$K$8*$C$6</f>
        <v>4.1883258104532395</v>
      </c>
      <c r="E1487" s="172">
        <f ca="1">'Data (DefiLlama)'!$H$9*100+_xlfn.NORM.S.INV(RAND())*'Data (DefiLlama)'!$K$9*$C$6</f>
        <v>3.9217136620221686</v>
      </c>
      <c r="F1487" s="172">
        <f ca="1">'Data (DefiLlama)'!$H$10*100+_xlfn.NORM.S.INV(RAND())*'Data (DefiLlama)'!$K$10*$C$6</f>
        <v>3.376173852728602</v>
      </c>
      <c r="G1487" s="172">
        <f ca="1">'Data (DefiLlama)'!$H$11*100+_xlfn.NORM.S.INV(RAND())*'Data (DefiLlama)'!$K$11*$C$6</f>
        <v>-2.1376163563217511E-2</v>
      </c>
      <c r="H1487" s="172">
        <f ca="1">'Data (DefiLlama)'!$H$12*100+_xlfn.NORM.S.INV(RAND())*'Data (DefiLlama)'!$K$12*$C$6</f>
        <v>5.0440758805649377</v>
      </c>
      <c r="I1487" s="175">
        <f ca="1">'Data (DefiLlama)'!$H$13*100+_xlfn.NORM.S.INV(RAND())*'Data (DefiLlama)'!$K$13*$C$6</f>
        <v>5.799403466643402</v>
      </c>
      <c r="J1487" s="172">
        <f ca="1">C1487*'Allocation - Base'!$H$6+D1487*'Allocation - Base'!$H$7+E1487*'Allocation - Base'!$H$8+F1487*'Allocation - Base'!$H$9+G1487*'Allocation - Base'!$H$10+H1487*'Allocation - Base'!$H$11+I1487*'Allocation - Base'!$H$12</f>
        <v>4.0375005791613328</v>
      </c>
      <c r="K1487" s="172">
        <f t="shared" ca="1" si="67"/>
        <v>0</v>
      </c>
      <c r="L1487" s="172">
        <f t="shared" ca="1" si="68"/>
        <v>3.9375005791613327</v>
      </c>
      <c r="M1487" s="172">
        <f t="shared" ca="1" si="69"/>
        <v>3.9375005791613327</v>
      </c>
      <c r="N1487" s="172"/>
    </row>
    <row r="1488" spans="2:14" x14ac:dyDescent="0.25">
      <c r="B1488" s="164">
        <v>1456</v>
      </c>
      <c r="C1488" s="172">
        <f ca="1">'Data (DefiLlama)'!$H$7*100+_xlfn.NORM.S.INV(RAND())*'Data (DefiLlama)'!$K$7*$C$6</f>
        <v>4.1218521141607019</v>
      </c>
      <c r="D1488" s="172">
        <f ca="1">'Data (DefiLlama)'!$H$8*100+_xlfn.NORM.S.INV(RAND())*'Data (DefiLlama)'!$K$8*$C$6</f>
        <v>5.919730571663127</v>
      </c>
      <c r="E1488" s="172">
        <f ca="1">'Data (DefiLlama)'!$H$9*100+_xlfn.NORM.S.INV(RAND())*'Data (DefiLlama)'!$K$9*$C$6</f>
        <v>4.2811822996086821</v>
      </c>
      <c r="F1488" s="172">
        <f ca="1">'Data (DefiLlama)'!$H$10*100+_xlfn.NORM.S.INV(RAND())*'Data (DefiLlama)'!$K$10*$C$6</f>
        <v>4.025665370057304</v>
      </c>
      <c r="G1488" s="172">
        <f ca="1">'Data (DefiLlama)'!$H$11*100+_xlfn.NORM.S.INV(RAND())*'Data (DefiLlama)'!$K$11*$C$6</f>
        <v>4.3306581892874757E-2</v>
      </c>
      <c r="H1488" s="172">
        <f ca="1">'Data (DefiLlama)'!$H$12*100+_xlfn.NORM.S.INV(RAND())*'Data (DefiLlama)'!$K$12*$C$6</f>
        <v>4.8706265239385091</v>
      </c>
      <c r="I1488" s="175">
        <f ca="1">'Data (DefiLlama)'!$H$13*100+_xlfn.NORM.S.INV(RAND())*'Data (DefiLlama)'!$K$13*$C$6</f>
        <v>6.0721309538223576</v>
      </c>
      <c r="J1488" s="172">
        <f ca="1">C1488*'Allocation - Base'!$H$6+D1488*'Allocation - Base'!$H$7+E1488*'Allocation - Base'!$H$8+F1488*'Allocation - Base'!$H$9+G1488*'Allocation - Base'!$H$10+H1488*'Allocation - Base'!$H$11+I1488*'Allocation - Base'!$H$12</f>
        <v>4.5195431597515832</v>
      </c>
      <c r="K1488" s="172">
        <f t="shared" ca="1" si="67"/>
        <v>0</v>
      </c>
      <c r="L1488" s="172">
        <f t="shared" ca="1" si="68"/>
        <v>4.4195431597515835</v>
      </c>
      <c r="M1488" s="172">
        <f t="shared" ca="1" si="69"/>
        <v>4.4195431597515835</v>
      </c>
      <c r="N1488" s="172"/>
    </row>
    <row r="1489" spans="2:14" x14ac:dyDescent="0.25">
      <c r="B1489" s="164">
        <v>1457</v>
      </c>
      <c r="C1489" s="172">
        <f ca="1">'Data (DefiLlama)'!$H$7*100+_xlfn.NORM.S.INV(RAND())*'Data (DefiLlama)'!$K$7*$C$6</f>
        <v>4.4050179348852518</v>
      </c>
      <c r="D1489" s="172">
        <f ca="1">'Data (DefiLlama)'!$H$8*100+_xlfn.NORM.S.INV(RAND())*'Data (DefiLlama)'!$K$8*$C$6</f>
        <v>4.935785151386523</v>
      </c>
      <c r="E1489" s="172">
        <f ca="1">'Data (DefiLlama)'!$H$9*100+_xlfn.NORM.S.INV(RAND())*'Data (DefiLlama)'!$K$9*$C$6</f>
        <v>4.9460792320053288</v>
      </c>
      <c r="F1489" s="172">
        <f ca="1">'Data (DefiLlama)'!$H$10*100+_xlfn.NORM.S.INV(RAND())*'Data (DefiLlama)'!$K$10*$C$6</f>
        <v>4.4697564264719816</v>
      </c>
      <c r="G1489" s="172">
        <f ca="1">'Data (DefiLlama)'!$H$11*100+_xlfn.NORM.S.INV(RAND())*'Data (DefiLlama)'!$K$11*$C$6</f>
        <v>0.15957428189256453</v>
      </c>
      <c r="H1489" s="172">
        <f ca="1">'Data (DefiLlama)'!$H$12*100+_xlfn.NORM.S.INV(RAND())*'Data (DefiLlama)'!$K$12*$C$6</f>
        <v>5.0653841094153034</v>
      </c>
      <c r="I1489" s="175">
        <f ca="1">'Data (DefiLlama)'!$H$13*100+_xlfn.NORM.S.INV(RAND())*'Data (DefiLlama)'!$K$13*$C$6</f>
        <v>6.1759332165834016</v>
      </c>
      <c r="J1489" s="172">
        <f ca="1">C1489*'Allocation - Base'!$H$6+D1489*'Allocation - Base'!$H$7+E1489*'Allocation - Base'!$H$8+F1489*'Allocation - Base'!$H$9+G1489*'Allocation - Base'!$H$10+H1489*'Allocation - Base'!$H$11+I1489*'Allocation - Base'!$H$12</f>
        <v>4.5597578068204623</v>
      </c>
      <c r="K1489" s="172">
        <f t="shared" ca="1" si="67"/>
        <v>0</v>
      </c>
      <c r="L1489" s="172">
        <f t="shared" ca="1" si="68"/>
        <v>4.4597578068204626</v>
      </c>
      <c r="M1489" s="172">
        <f t="shared" ca="1" si="69"/>
        <v>4.4597578068204626</v>
      </c>
      <c r="N1489" s="172"/>
    </row>
    <row r="1490" spans="2:14" x14ac:dyDescent="0.25">
      <c r="B1490" s="164">
        <v>1458</v>
      </c>
      <c r="C1490" s="172">
        <f ca="1">'Data (DefiLlama)'!$H$7*100+_xlfn.NORM.S.INV(RAND())*'Data (DefiLlama)'!$K$7*$C$6</f>
        <v>4.5421939420079145</v>
      </c>
      <c r="D1490" s="172">
        <f ca="1">'Data (DefiLlama)'!$H$8*100+_xlfn.NORM.S.INV(RAND())*'Data (DefiLlama)'!$K$8*$C$6</f>
        <v>4.9163250018459674</v>
      </c>
      <c r="E1490" s="172">
        <f ca="1">'Data (DefiLlama)'!$H$9*100+_xlfn.NORM.S.INV(RAND())*'Data (DefiLlama)'!$K$9*$C$6</f>
        <v>3.8836063827921592</v>
      </c>
      <c r="F1490" s="172">
        <f ca="1">'Data (DefiLlama)'!$H$10*100+_xlfn.NORM.S.INV(RAND())*'Data (DefiLlama)'!$K$10*$C$6</f>
        <v>3.144151779802844</v>
      </c>
      <c r="G1490" s="172">
        <f ca="1">'Data (DefiLlama)'!$H$11*100+_xlfn.NORM.S.INV(RAND())*'Data (DefiLlama)'!$K$11*$C$6</f>
        <v>0.24588736146760229</v>
      </c>
      <c r="H1490" s="172">
        <f ca="1">'Data (DefiLlama)'!$H$12*100+_xlfn.NORM.S.INV(RAND())*'Data (DefiLlama)'!$K$12*$C$6</f>
        <v>5.1253507707906074</v>
      </c>
      <c r="I1490" s="175">
        <f ca="1">'Data (DefiLlama)'!$H$13*100+_xlfn.NORM.S.INV(RAND())*'Data (DefiLlama)'!$K$13*$C$6</f>
        <v>4.4336031063701231</v>
      </c>
      <c r="J1490" s="172">
        <f ca="1">C1490*'Allocation - Base'!$H$6+D1490*'Allocation - Base'!$H$7+E1490*'Allocation - Base'!$H$8+F1490*'Allocation - Base'!$H$9+G1490*'Allocation - Base'!$H$10+H1490*'Allocation - Base'!$H$11+I1490*'Allocation - Base'!$H$12</f>
        <v>4.3437380124538771</v>
      </c>
      <c r="K1490" s="172">
        <f t="shared" ca="1" si="67"/>
        <v>0</v>
      </c>
      <c r="L1490" s="172">
        <f t="shared" ca="1" si="68"/>
        <v>4.2437380124538775</v>
      </c>
      <c r="M1490" s="172">
        <f t="shared" ca="1" si="69"/>
        <v>4.2437380124538775</v>
      </c>
      <c r="N1490" s="172"/>
    </row>
    <row r="1491" spans="2:14" x14ac:dyDescent="0.25">
      <c r="B1491" s="164">
        <v>1459</v>
      </c>
      <c r="C1491" s="172">
        <f ca="1">'Data (DefiLlama)'!$H$7*100+_xlfn.NORM.S.INV(RAND())*'Data (DefiLlama)'!$K$7*$C$6</f>
        <v>4.0421189574958785</v>
      </c>
      <c r="D1491" s="172">
        <f ca="1">'Data (DefiLlama)'!$H$8*100+_xlfn.NORM.S.INV(RAND())*'Data (DefiLlama)'!$K$8*$C$6</f>
        <v>5.8842113304641739</v>
      </c>
      <c r="E1491" s="172">
        <f ca="1">'Data (DefiLlama)'!$H$9*100+_xlfn.NORM.S.INV(RAND())*'Data (DefiLlama)'!$K$9*$C$6</f>
        <v>4.9179978250659691</v>
      </c>
      <c r="F1491" s="172">
        <f ca="1">'Data (DefiLlama)'!$H$10*100+_xlfn.NORM.S.INV(RAND())*'Data (DefiLlama)'!$K$10*$C$6</f>
        <v>2.5127205037625582</v>
      </c>
      <c r="G1491" s="172">
        <f ca="1">'Data (DefiLlama)'!$H$11*100+_xlfn.NORM.S.INV(RAND())*'Data (DefiLlama)'!$K$11*$C$6</f>
        <v>-9.9738262155606869E-2</v>
      </c>
      <c r="H1491" s="172">
        <f ca="1">'Data (DefiLlama)'!$H$12*100+_xlfn.NORM.S.INV(RAND())*'Data (DefiLlama)'!$K$12*$C$6</f>
        <v>3.9706805067653157</v>
      </c>
      <c r="I1491" s="175">
        <f ca="1">'Data (DefiLlama)'!$H$13*100+_xlfn.NORM.S.INV(RAND())*'Data (DefiLlama)'!$K$13*$C$6</f>
        <v>4.6533611019625187</v>
      </c>
      <c r="J1491" s="172">
        <f ca="1">C1491*'Allocation - Base'!$H$6+D1491*'Allocation - Base'!$H$7+E1491*'Allocation - Base'!$H$8+F1491*'Allocation - Base'!$H$9+G1491*'Allocation - Base'!$H$10+H1491*'Allocation - Base'!$H$11+I1491*'Allocation - Base'!$H$12</f>
        <v>4.5038031390383164</v>
      </c>
      <c r="K1491" s="172">
        <f t="shared" ca="1" si="67"/>
        <v>0</v>
      </c>
      <c r="L1491" s="172">
        <f t="shared" ca="1" si="68"/>
        <v>4.4038031390383168</v>
      </c>
      <c r="M1491" s="172">
        <f t="shared" ca="1" si="69"/>
        <v>4.4038031390383168</v>
      </c>
      <c r="N1491" s="172"/>
    </row>
    <row r="1492" spans="2:14" x14ac:dyDescent="0.25">
      <c r="B1492" s="164">
        <v>1460</v>
      </c>
      <c r="C1492" s="172">
        <f ca="1">'Data (DefiLlama)'!$H$7*100+_xlfn.NORM.S.INV(RAND())*'Data (DefiLlama)'!$K$7*$C$6</f>
        <v>4.4884902353948339</v>
      </c>
      <c r="D1492" s="172">
        <f ca="1">'Data (DefiLlama)'!$H$8*100+_xlfn.NORM.S.INV(RAND())*'Data (DefiLlama)'!$K$8*$C$6</f>
        <v>6.1272064739180312</v>
      </c>
      <c r="E1492" s="172">
        <f ca="1">'Data (DefiLlama)'!$H$9*100+_xlfn.NORM.S.INV(RAND())*'Data (DefiLlama)'!$K$9*$C$6</f>
        <v>3.5891515551819948</v>
      </c>
      <c r="F1492" s="172">
        <f ca="1">'Data (DefiLlama)'!$H$10*100+_xlfn.NORM.S.INV(RAND())*'Data (DefiLlama)'!$K$10*$C$6</f>
        <v>3.7130343036572846</v>
      </c>
      <c r="G1492" s="172">
        <f ca="1">'Data (DefiLlama)'!$H$11*100+_xlfn.NORM.S.INV(RAND())*'Data (DefiLlama)'!$K$11*$C$6</f>
        <v>0.26928994667050726</v>
      </c>
      <c r="H1492" s="172">
        <f ca="1">'Data (DefiLlama)'!$H$12*100+_xlfn.NORM.S.INV(RAND())*'Data (DefiLlama)'!$K$12*$C$6</f>
        <v>5.5727270899583656</v>
      </c>
      <c r="I1492" s="175">
        <f ca="1">'Data (DefiLlama)'!$H$13*100+_xlfn.NORM.S.INV(RAND())*'Data (DefiLlama)'!$K$13*$C$6</f>
        <v>3.5263850471090676</v>
      </c>
      <c r="J1492" s="172">
        <f ca="1">C1492*'Allocation - Base'!$H$6+D1492*'Allocation - Base'!$H$7+E1492*'Allocation - Base'!$H$8+F1492*'Allocation - Base'!$H$9+G1492*'Allocation - Base'!$H$10+H1492*'Allocation - Base'!$H$11+I1492*'Allocation - Base'!$H$12</f>
        <v>4.6250101387207376</v>
      </c>
      <c r="K1492" s="172">
        <f t="shared" ca="1" si="67"/>
        <v>0</v>
      </c>
      <c r="L1492" s="172">
        <f t="shared" ca="1" si="68"/>
        <v>4.525010138720738</v>
      </c>
      <c r="M1492" s="172">
        <f t="shared" ca="1" si="69"/>
        <v>4.525010138720738</v>
      </c>
      <c r="N1492" s="172"/>
    </row>
    <row r="1493" spans="2:14" x14ac:dyDescent="0.25">
      <c r="B1493" s="164">
        <v>1461</v>
      </c>
      <c r="C1493" s="172">
        <f ca="1">'Data (DefiLlama)'!$H$7*100+_xlfn.NORM.S.INV(RAND())*'Data (DefiLlama)'!$K$7*$C$6</f>
        <v>4.3999976875401661</v>
      </c>
      <c r="D1493" s="172">
        <f ca="1">'Data (DefiLlama)'!$H$8*100+_xlfn.NORM.S.INV(RAND())*'Data (DefiLlama)'!$K$8*$C$6</f>
        <v>3.481955808176104</v>
      </c>
      <c r="E1493" s="172">
        <f ca="1">'Data (DefiLlama)'!$H$9*100+_xlfn.NORM.S.INV(RAND())*'Data (DefiLlama)'!$K$9*$C$6</f>
        <v>3.7205438452137476</v>
      </c>
      <c r="F1493" s="172">
        <f ca="1">'Data (DefiLlama)'!$H$10*100+_xlfn.NORM.S.INV(RAND())*'Data (DefiLlama)'!$K$10*$C$6</f>
        <v>3.6802370454079947</v>
      </c>
      <c r="G1493" s="172">
        <f ca="1">'Data (DefiLlama)'!$H$11*100+_xlfn.NORM.S.INV(RAND())*'Data (DefiLlama)'!$K$11*$C$6</f>
        <v>0.14682557131936957</v>
      </c>
      <c r="H1493" s="172">
        <f ca="1">'Data (DefiLlama)'!$H$12*100+_xlfn.NORM.S.INV(RAND())*'Data (DefiLlama)'!$K$12*$C$6</f>
        <v>4.8059940039349804</v>
      </c>
      <c r="I1493" s="175">
        <f ca="1">'Data (DefiLlama)'!$H$13*100+_xlfn.NORM.S.INV(RAND())*'Data (DefiLlama)'!$K$13*$C$6</f>
        <v>5.5563506275694259</v>
      </c>
      <c r="J1493" s="172">
        <f ca="1">C1493*'Allocation - Base'!$H$6+D1493*'Allocation - Base'!$H$7+E1493*'Allocation - Base'!$H$8+F1493*'Allocation - Base'!$H$9+G1493*'Allocation - Base'!$H$10+H1493*'Allocation - Base'!$H$11+I1493*'Allocation - Base'!$H$12</f>
        <v>3.848864598765728</v>
      </c>
      <c r="K1493" s="172">
        <f t="shared" ca="1" si="67"/>
        <v>0</v>
      </c>
      <c r="L1493" s="172">
        <f t="shared" ca="1" si="68"/>
        <v>3.7488645987657279</v>
      </c>
      <c r="M1493" s="172">
        <f t="shared" ca="1" si="69"/>
        <v>3.7488645987657279</v>
      </c>
      <c r="N1493" s="172"/>
    </row>
    <row r="1494" spans="2:14" x14ac:dyDescent="0.25">
      <c r="B1494" s="164">
        <v>1462</v>
      </c>
      <c r="C1494" s="172">
        <f ca="1">'Data (DefiLlama)'!$H$7*100+_xlfn.NORM.S.INV(RAND())*'Data (DefiLlama)'!$K$7*$C$6</f>
        <v>4.2858329250926488</v>
      </c>
      <c r="D1494" s="172">
        <f ca="1">'Data (DefiLlama)'!$H$8*100+_xlfn.NORM.S.INV(RAND())*'Data (DefiLlama)'!$K$8*$C$6</f>
        <v>4.7177289081265954</v>
      </c>
      <c r="E1494" s="172">
        <f ca="1">'Data (DefiLlama)'!$H$9*100+_xlfn.NORM.S.INV(RAND())*'Data (DefiLlama)'!$K$9*$C$6</f>
        <v>3.6084191327507011</v>
      </c>
      <c r="F1494" s="172">
        <f ca="1">'Data (DefiLlama)'!$H$10*100+_xlfn.NORM.S.INV(RAND())*'Data (DefiLlama)'!$K$10*$C$6</f>
        <v>3.0889301803083766</v>
      </c>
      <c r="G1494" s="172">
        <f ca="1">'Data (DefiLlama)'!$H$11*100+_xlfn.NORM.S.INV(RAND())*'Data (DefiLlama)'!$K$11*$C$6</f>
        <v>-0.18079924218332744</v>
      </c>
      <c r="H1494" s="172">
        <f ca="1">'Data (DefiLlama)'!$H$12*100+_xlfn.NORM.S.INV(RAND())*'Data (DefiLlama)'!$K$12*$C$6</f>
        <v>4.5004060626917752</v>
      </c>
      <c r="I1494" s="175">
        <f ca="1">'Data (DefiLlama)'!$H$13*100+_xlfn.NORM.S.INV(RAND())*'Data (DefiLlama)'!$K$13*$C$6</f>
        <v>5.1209662876825108</v>
      </c>
      <c r="J1494" s="172">
        <f ca="1">C1494*'Allocation - Base'!$H$6+D1494*'Allocation - Base'!$H$7+E1494*'Allocation - Base'!$H$8+F1494*'Allocation - Base'!$H$9+G1494*'Allocation - Base'!$H$10+H1494*'Allocation - Base'!$H$11+I1494*'Allocation - Base'!$H$12</f>
        <v>4.0333078350417182</v>
      </c>
      <c r="K1494" s="172">
        <f t="shared" ca="1" si="67"/>
        <v>0</v>
      </c>
      <c r="L1494" s="172">
        <f t="shared" ca="1" si="68"/>
        <v>3.9333078350417181</v>
      </c>
      <c r="M1494" s="172">
        <f t="shared" ca="1" si="69"/>
        <v>3.9333078350417181</v>
      </c>
      <c r="N1494" s="172"/>
    </row>
    <row r="1495" spans="2:14" x14ac:dyDescent="0.25">
      <c r="B1495" s="164">
        <v>1463</v>
      </c>
      <c r="C1495" s="172">
        <f ca="1">'Data (DefiLlama)'!$H$7*100+_xlfn.NORM.S.INV(RAND())*'Data (DefiLlama)'!$K$7*$C$6</f>
        <v>4.0494750423051427</v>
      </c>
      <c r="D1495" s="172">
        <f ca="1">'Data (DefiLlama)'!$H$8*100+_xlfn.NORM.S.INV(RAND())*'Data (DefiLlama)'!$K$8*$C$6</f>
        <v>4.6380945552555763</v>
      </c>
      <c r="E1495" s="172">
        <f ca="1">'Data (DefiLlama)'!$H$9*100+_xlfn.NORM.S.INV(RAND())*'Data (DefiLlama)'!$K$9*$C$6</f>
        <v>4.3504502840200434</v>
      </c>
      <c r="F1495" s="172">
        <f ca="1">'Data (DefiLlama)'!$H$10*100+_xlfn.NORM.S.INV(RAND())*'Data (DefiLlama)'!$K$10*$C$6</f>
        <v>2.48414180063775</v>
      </c>
      <c r="G1495" s="172">
        <f ca="1">'Data (DefiLlama)'!$H$11*100+_xlfn.NORM.S.INV(RAND())*'Data (DefiLlama)'!$K$11*$C$6</f>
        <v>8.0687675230858902E-2</v>
      </c>
      <c r="H1495" s="172">
        <f ca="1">'Data (DefiLlama)'!$H$12*100+_xlfn.NORM.S.INV(RAND())*'Data (DefiLlama)'!$K$12*$C$6</f>
        <v>4.5977367993008951</v>
      </c>
      <c r="I1495" s="175">
        <f ca="1">'Data (DefiLlama)'!$H$13*100+_xlfn.NORM.S.INV(RAND())*'Data (DefiLlama)'!$K$13*$C$6</f>
        <v>5.0409755183433855</v>
      </c>
      <c r="J1495" s="172">
        <f ca="1">C1495*'Allocation - Base'!$H$6+D1495*'Allocation - Base'!$H$7+E1495*'Allocation - Base'!$H$8+F1495*'Allocation - Base'!$H$9+G1495*'Allocation - Base'!$H$10+H1495*'Allocation - Base'!$H$11+I1495*'Allocation - Base'!$H$12</f>
        <v>4.1556736261671245</v>
      </c>
      <c r="K1495" s="172">
        <f t="shared" ca="1" si="67"/>
        <v>0</v>
      </c>
      <c r="L1495" s="172">
        <f t="shared" ca="1" si="68"/>
        <v>4.0556736261671249</v>
      </c>
      <c r="M1495" s="172">
        <f t="shared" ca="1" si="69"/>
        <v>4.0556736261671249</v>
      </c>
      <c r="N1495" s="172"/>
    </row>
    <row r="1496" spans="2:14" x14ac:dyDescent="0.25">
      <c r="B1496" s="164">
        <v>1464</v>
      </c>
      <c r="C1496" s="172">
        <f ca="1">'Data (DefiLlama)'!$H$7*100+_xlfn.NORM.S.INV(RAND())*'Data (DefiLlama)'!$K$7*$C$6</f>
        <v>4.468176954747606</v>
      </c>
      <c r="D1496" s="172">
        <f ca="1">'Data (DefiLlama)'!$H$8*100+_xlfn.NORM.S.INV(RAND())*'Data (DefiLlama)'!$K$8*$C$6</f>
        <v>4.2190611571487668</v>
      </c>
      <c r="E1496" s="172">
        <f ca="1">'Data (DefiLlama)'!$H$9*100+_xlfn.NORM.S.INV(RAND())*'Data (DefiLlama)'!$K$9*$C$6</f>
        <v>4.4329473900619911</v>
      </c>
      <c r="F1496" s="172">
        <f ca="1">'Data (DefiLlama)'!$H$10*100+_xlfn.NORM.S.INV(RAND())*'Data (DefiLlama)'!$K$10*$C$6</f>
        <v>3.5381690007012483</v>
      </c>
      <c r="G1496" s="172">
        <f ca="1">'Data (DefiLlama)'!$H$11*100+_xlfn.NORM.S.INV(RAND())*'Data (DefiLlama)'!$K$11*$C$6</f>
        <v>-0.12778102700506017</v>
      </c>
      <c r="H1496" s="172">
        <f ca="1">'Data (DefiLlama)'!$H$12*100+_xlfn.NORM.S.INV(RAND())*'Data (DefiLlama)'!$K$12*$C$6</f>
        <v>5.1557122748758655</v>
      </c>
      <c r="I1496" s="175">
        <f ca="1">'Data (DefiLlama)'!$H$13*100+_xlfn.NORM.S.INV(RAND())*'Data (DefiLlama)'!$K$13*$C$6</f>
        <v>5.0118865352287161</v>
      </c>
      <c r="J1496" s="172">
        <f ca="1">C1496*'Allocation - Base'!$H$6+D1496*'Allocation - Base'!$H$7+E1496*'Allocation - Base'!$H$8+F1496*'Allocation - Base'!$H$9+G1496*'Allocation - Base'!$H$10+H1496*'Allocation - Base'!$H$11+I1496*'Allocation - Base'!$H$12</f>
        <v>4.2704230131080978</v>
      </c>
      <c r="K1496" s="172">
        <f t="shared" ca="1" si="67"/>
        <v>0</v>
      </c>
      <c r="L1496" s="172">
        <f t="shared" ca="1" si="68"/>
        <v>4.1704230131080982</v>
      </c>
      <c r="M1496" s="172">
        <f t="shared" ca="1" si="69"/>
        <v>4.1704230131080982</v>
      </c>
      <c r="N1496" s="172"/>
    </row>
    <row r="1497" spans="2:14" x14ac:dyDescent="0.25">
      <c r="B1497" s="164">
        <v>1465</v>
      </c>
      <c r="C1497" s="172">
        <f ca="1">'Data (DefiLlama)'!$H$7*100+_xlfn.NORM.S.INV(RAND())*'Data (DefiLlama)'!$K$7*$C$6</f>
        <v>4.3468413607680318</v>
      </c>
      <c r="D1497" s="172">
        <f ca="1">'Data (DefiLlama)'!$H$8*100+_xlfn.NORM.S.INV(RAND())*'Data (DefiLlama)'!$K$8*$C$6</f>
        <v>4.769964405996987</v>
      </c>
      <c r="E1497" s="172">
        <f ca="1">'Data (DefiLlama)'!$H$9*100+_xlfn.NORM.S.INV(RAND())*'Data (DefiLlama)'!$K$9*$C$6</f>
        <v>4.1929916612222664</v>
      </c>
      <c r="F1497" s="172">
        <f ca="1">'Data (DefiLlama)'!$H$10*100+_xlfn.NORM.S.INV(RAND())*'Data (DefiLlama)'!$K$10*$C$6</f>
        <v>3.1964357774969749</v>
      </c>
      <c r="G1497" s="172">
        <f ca="1">'Data (DefiLlama)'!$H$11*100+_xlfn.NORM.S.INV(RAND())*'Data (DefiLlama)'!$K$11*$C$6</f>
        <v>-5.0531422665410948E-2</v>
      </c>
      <c r="H1497" s="172">
        <f ca="1">'Data (DefiLlama)'!$H$12*100+_xlfn.NORM.S.INV(RAND())*'Data (DefiLlama)'!$K$12*$C$6</f>
        <v>4.9307831721499786</v>
      </c>
      <c r="I1497" s="175">
        <f ca="1">'Data (DefiLlama)'!$H$13*100+_xlfn.NORM.S.INV(RAND())*'Data (DefiLlama)'!$K$13*$C$6</f>
        <v>5.9824893705381079</v>
      </c>
      <c r="J1497" s="172">
        <f ca="1">C1497*'Allocation - Base'!$H$6+D1497*'Allocation - Base'!$H$7+E1497*'Allocation - Base'!$H$8+F1497*'Allocation - Base'!$H$9+G1497*'Allocation - Base'!$H$10+H1497*'Allocation - Base'!$H$11+I1497*'Allocation - Base'!$H$12</f>
        <v>4.281882329724449</v>
      </c>
      <c r="K1497" s="172">
        <f t="shared" ca="1" si="67"/>
        <v>0</v>
      </c>
      <c r="L1497" s="172">
        <f t="shared" ca="1" si="68"/>
        <v>4.1818823297244494</v>
      </c>
      <c r="M1497" s="172">
        <f t="shared" ca="1" si="69"/>
        <v>4.1818823297244494</v>
      </c>
      <c r="N1497" s="172"/>
    </row>
    <row r="1498" spans="2:14" x14ac:dyDescent="0.25">
      <c r="B1498" s="164">
        <v>1466</v>
      </c>
      <c r="C1498" s="172">
        <f ca="1">'Data (DefiLlama)'!$H$7*100+_xlfn.NORM.S.INV(RAND())*'Data (DefiLlama)'!$K$7*$C$6</f>
        <v>4.3048718423492316</v>
      </c>
      <c r="D1498" s="172">
        <f ca="1">'Data (DefiLlama)'!$H$8*100+_xlfn.NORM.S.INV(RAND())*'Data (DefiLlama)'!$K$8*$C$6</f>
        <v>4.1564329970181451</v>
      </c>
      <c r="E1498" s="172">
        <f ca="1">'Data (DefiLlama)'!$H$9*100+_xlfn.NORM.S.INV(RAND())*'Data (DefiLlama)'!$K$9*$C$6</f>
        <v>3.7927869614009477</v>
      </c>
      <c r="F1498" s="172">
        <f ca="1">'Data (DefiLlama)'!$H$10*100+_xlfn.NORM.S.INV(RAND())*'Data (DefiLlama)'!$K$10*$C$6</f>
        <v>3.5032517483496335</v>
      </c>
      <c r="G1498" s="172">
        <f ca="1">'Data (DefiLlama)'!$H$11*100+_xlfn.NORM.S.INV(RAND())*'Data (DefiLlama)'!$K$11*$C$6</f>
        <v>-0.34012176251710258</v>
      </c>
      <c r="H1498" s="172">
        <f ca="1">'Data (DefiLlama)'!$H$12*100+_xlfn.NORM.S.INV(RAND())*'Data (DefiLlama)'!$K$12*$C$6</f>
        <v>5.4729421610809759</v>
      </c>
      <c r="I1498" s="175">
        <f ca="1">'Data (DefiLlama)'!$H$13*100+_xlfn.NORM.S.INV(RAND())*'Data (DefiLlama)'!$K$13*$C$6</f>
        <v>6.1930028553750276</v>
      </c>
      <c r="J1498" s="172">
        <f ca="1">C1498*'Allocation - Base'!$H$6+D1498*'Allocation - Base'!$H$7+E1498*'Allocation - Base'!$H$8+F1498*'Allocation - Base'!$H$9+G1498*'Allocation - Base'!$H$10+H1498*'Allocation - Base'!$H$11+I1498*'Allocation - Base'!$H$12</f>
        <v>4.0827017783458341</v>
      </c>
      <c r="K1498" s="172">
        <f t="shared" ca="1" si="67"/>
        <v>0</v>
      </c>
      <c r="L1498" s="172">
        <f t="shared" ca="1" si="68"/>
        <v>3.9827017783458341</v>
      </c>
      <c r="M1498" s="172">
        <f t="shared" ca="1" si="69"/>
        <v>3.9827017783458341</v>
      </c>
      <c r="N1498" s="172"/>
    </row>
    <row r="1499" spans="2:14" x14ac:dyDescent="0.25">
      <c r="B1499" s="164">
        <v>1467</v>
      </c>
      <c r="C1499" s="172">
        <f ca="1">'Data (DefiLlama)'!$H$7*100+_xlfn.NORM.S.INV(RAND())*'Data (DefiLlama)'!$K$7*$C$6</f>
        <v>4.1938804676292447</v>
      </c>
      <c r="D1499" s="172">
        <f ca="1">'Data (DefiLlama)'!$H$8*100+_xlfn.NORM.S.INV(RAND())*'Data (DefiLlama)'!$K$8*$C$6</f>
        <v>4.5243391427576567</v>
      </c>
      <c r="E1499" s="172">
        <f ca="1">'Data (DefiLlama)'!$H$9*100+_xlfn.NORM.S.INV(RAND())*'Data (DefiLlama)'!$K$9*$C$6</f>
        <v>4.169690626650655</v>
      </c>
      <c r="F1499" s="172">
        <f ca="1">'Data (DefiLlama)'!$H$10*100+_xlfn.NORM.S.INV(RAND())*'Data (DefiLlama)'!$K$10*$C$6</f>
        <v>3.4911391247216823</v>
      </c>
      <c r="G1499" s="172">
        <f ca="1">'Data (DefiLlama)'!$H$11*100+_xlfn.NORM.S.INV(RAND())*'Data (DefiLlama)'!$K$11*$C$6</f>
        <v>-0.20935317655324889</v>
      </c>
      <c r="H1499" s="172">
        <f ca="1">'Data (DefiLlama)'!$H$12*100+_xlfn.NORM.S.INV(RAND())*'Data (DefiLlama)'!$K$12*$C$6</f>
        <v>4.7060662532607447</v>
      </c>
      <c r="I1499" s="175">
        <f ca="1">'Data (DefiLlama)'!$H$13*100+_xlfn.NORM.S.INV(RAND())*'Data (DefiLlama)'!$K$13*$C$6</f>
        <v>5.210167552335589</v>
      </c>
      <c r="J1499" s="172">
        <f ca="1">C1499*'Allocation - Base'!$H$6+D1499*'Allocation - Base'!$H$7+E1499*'Allocation - Base'!$H$8+F1499*'Allocation - Base'!$H$9+G1499*'Allocation - Base'!$H$10+H1499*'Allocation - Base'!$H$11+I1499*'Allocation - Base'!$H$12</f>
        <v>4.1271138618023011</v>
      </c>
      <c r="K1499" s="172">
        <f t="shared" ca="1" si="67"/>
        <v>0</v>
      </c>
      <c r="L1499" s="172">
        <f t="shared" ca="1" si="68"/>
        <v>4.0271138618023015</v>
      </c>
      <c r="M1499" s="172">
        <f t="shared" ca="1" si="69"/>
        <v>4.0271138618023015</v>
      </c>
      <c r="N1499" s="172"/>
    </row>
    <row r="1500" spans="2:14" x14ac:dyDescent="0.25">
      <c r="B1500" s="164">
        <v>1468</v>
      </c>
      <c r="C1500" s="172">
        <f ca="1">'Data (DefiLlama)'!$H$7*100+_xlfn.NORM.S.INV(RAND())*'Data (DefiLlama)'!$K$7*$C$6</f>
        <v>4.318486663263581</v>
      </c>
      <c r="D1500" s="172">
        <f ca="1">'Data (DefiLlama)'!$H$8*100+_xlfn.NORM.S.INV(RAND())*'Data (DefiLlama)'!$K$8*$C$6</f>
        <v>5.2020727330389311</v>
      </c>
      <c r="E1500" s="172">
        <f ca="1">'Data (DefiLlama)'!$H$9*100+_xlfn.NORM.S.INV(RAND())*'Data (DefiLlama)'!$K$9*$C$6</f>
        <v>5.5227776810021068</v>
      </c>
      <c r="F1500" s="172">
        <f ca="1">'Data (DefiLlama)'!$H$10*100+_xlfn.NORM.S.INV(RAND())*'Data (DefiLlama)'!$K$10*$C$6</f>
        <v>3.1647416242632675</v>
      </c>
      <c r="G1500" s="172">
        <f ca="1">'Data (DefiLlama)'!$H$11*100+_xlfn.NORM.S.INV(RAND())*'Data (DefiLlama)'!$K$11*$C$6</f>
        <v>-9.0107337736814577E-2</v>
      </c>
      <c r="H1500" s="172">
        <f ca="1">'Data (DefiLlama)'!$H$12*100+_xlfn.NORM.S.INV(RAND())*'Data (DefiLlama)'!$K$12*$C$6</f>
        <v>5.1072392126970669</v>
      </c>
      <c r="I1500" s="175">
        <f ca="1">'Data (DefiLlama)'!$H$13*100+_xlfn.NORM.S.INV(RAND())*'Data (DefiLlama)'!$K$13*$C$6</f>
        <v>5.3928424520004059</v>
      </c>
      <c r="J1500" s="172">
        <f ca="1">C1500*'Allocation - Base'!$H$6+D1500*'Allocation - Base'!$H$7+E1500*'Allocation - Base'!$H$8+F1500*'Allocation - Base'!$H$9+G1500*'Allocation - Base'!$H$10+H1500*'Allocation - Base'!$H$11+I1500*'Allocation - Base'!$H$12</f>
        <v>4.7383391175070537</v>
      </c>
      <c r="K1500" s="172">
        <f t="shared" ca="1" si="67"/>
        <v>0</v>
      </c>
      <c r="L1500" s="172">
        <f t="shared" ca="1" si="68"/>
        <v>4.6383391175070541</v>
      </c>
      <c r="M1500" s="172">
        <f t="shared" ca="1" si="69"/>
        <v>4.6383391175070541</v>
      </c>
      <c r="N1500" s="172"/>
    </row>
    <row r="1501" spans="2:14" x14ac:dyDescent="0.25">
      <c r="B1501" s="164">
        <v>1469</v>
      </c>
      <c r="C1501" s="172">
        <f ca="1">'Data (DefiLlama)'!$H$7*100+_xlfn.NORM.S.INV(RAND())*'Data (DefiLlama)'!$K$7*$C$6</f>
        <v>4.2957160513014072</v>
      </c>
      <c r="D1501" s="172">
        <f ca="1">'Data (DefiLlama)'!$H$8*100+_xlfn.NORM.S.INV(RAND())*'Data (DefiLlama)'!$K$8*$C$6</f>
        <v>5.1775585657629035</v>
      </c>
      <c r="E1501" s="172">
        <f ca="1">'Data (DefiLlama)'!$H$9*100+_xlfn.NORM.S.INV(RAND())*'Data (DefiLlama)'!$K$9*$C$6</f>
        <v>4.1920178138792892</v>
      </c>
      <c r="F1501" s="172">
        <f ca="1">'Data (DefiLlama)'!$H$10*100+_xlfn.NORM.S.INV(RAND())*'Data (DefiLlama)'!$K$10*$C$6</f>
        <v>4.5521167359427572</v>
      </c>
      <c r="G1501" s="172">
        <f ca="1">'Data (DefiLlama)'!$H$11*100+_xlfn.NORM.S.INV(RAND())*'Data (DefiLlama)'!$K$11*$C$6</f>
        <v>-4.8473269063849869E-2</v>
      </c>
      <c r="H1501" s="172">
        <f ca="1">'Data (DefiLlama)'!$H$12*100+_xlfn.NORM.S.INV(RAND())*'Data (DefiLlama)'!$K$12*$C$6</f>
        <v>4.8714229518966592</v>
      </c>
      <c r="I1501" s="175">
        <f ca="1">'Data (DefiLlama)'!$H$13*100+_xlfn.NORM.S.INV(RAND())*'Data (DefiLlama)'!$K$13*$C$6</f>
        <v>4.2501959370057287</v>
      </c>
      <c r="J1501" s="172">
        <f ca="1">C1501*'Allocation - Base'!$H$6+D1501*'Allocation - Base'!$H$7+E1501*'Allocation - Base'!$H$8+F1501*'Allocation - Base'!$H$9+G1501*'Allocation - Base'!$H$10+H1501*'Allocation - Base'!$H$11+I1501*'Allocation - Base'!$H$12</f>
        <v>4.3593986896322763</v>
      </c>
      <c r="K1501" s="172">
        <f t="shared" ca="1" si="67"/>
        <v>0</v>
      </c>
      <c r="L1501" s="172">
        <f t="shared" ca="1" si="68"/>
        <v>4.2593986896322766</v>
      </c>
      <c r="M1501" s="172">
        <f t="shared" ca="1" si="69"/>
        <v>4.2593986896322766</v>
      </c>
      <c r="N1501" s="172"/>
    </row>
    <row r="1502" spans="2:14" x14ac:dyDescent="0.25">
      <c r="B1502" s="164">
        <v>1470</v>
      </c>
      <c r="C1502" s="172">
        <f ca="1">'Data (DefiLlama)'!$H$7*100+_xlfn.NORM.S.INV(RAND())*'Data (DefiLlama)'!$K$7*$C$6</f>
        <v>4.0676245998808183</v>
      </c>
      <c r="D1502" s="172">
        <f ca="1">'Data (DefiLlama)'!$H$8*100+_xlfn.NORM.S.INV(RAND())*'Data (DefiLlama)'!$K$8*$C$6</f>
        <v>5.5205227095853546</v>
      </c>
      <c r="E1502" s="172">
        <f ca="1">'Data (DefiLlama)'!$H$9*100+_xlfn.NORM.S.INV(RAND())*'Data (DefiLlama)'!$K$9*$C$6</f>
        <v>4.5746619431630453</v>
      </c>
      <c r="F1502" s="172">
        <f ca="1">'Data (DefiLlama)'!$H$10*100+_xlfn.NORM.S.INV(RAND())*'Data (DefiLlama)'!$K$10*$C$6</f>
        <v>2.3105031681680543</v>
      </c>
      <c r="G1502" s="172">
        <f ca="1">'Data (DefiLlama)'!$H$11*100+_xlfn.NORM.S.INV(RAND())*'Data (DefiLlama)'!$K$11*$C$6</f>
        <v>0.24217244891330281</v>
      </c>
      <c r="H1502" s="172">
        <f ca="1">'Data (DefiLlama)'!$H$12*100+_xlfn.NORM.S.INV(RAND())*'Data (DefiLlama)'!$K$12*$C$6</f>
        <v>3.3565115460713901</v>
      </c>
      <c r="I1502" s="175">
        <f ca="1">'Data (DefiLlama)'!$H$13*100+_xlfn.NORM.S.INV(RAND())*'Data (DefiLlama)'!$K$13*$C$6</f>
        <v>6.4697915222594844</v>
      </c>
      <c r="J1502" s="172">
        <f ca="1">C1502*'Allocation - Base'!$H$6+D1502*'Allocation - Base'!$H$7+E1502*'Allocation - Base'!$H$8+F1502*'Allocation - Base'!$H$9+G1502*'Allocation - Base'!$H$10+H1502*'Allocation - Base'!$H$11+I1502*'Allocation - Base'!$H$12</f>
        <v>4.2596688975077193</v>
      </c>
      <c r="K1502" s="172">
        <f t="shared" ca="1" si="67"/>
        <v>0.90369216745096392</v>
      </c>
      <c r="L1502" s="172">
        <f t="shared" ca="1" si="68"/>
        <v>3.2559767300567559</v>
      </c>
      <c r="M1502" s="172">
        <f t="shared" ca="1" si="69"/>
        <v>4.1596688975077196</v>
      </c>
      <c r="N1502" s="172"/>
    </row>
    <row r="1503" spans="2:14" x14ac:dyDescent="0.25">
      <c r="B1503" s="164">
        <v>1471</v>
      </c>
      <c r="C1503" s="172">
        <f ca="1">'Data (DefiLlama)'!$H$7*100+_xlfn.NORM.S.INV(RAND())*'Data (DefiLlama)'!$K$7*$C$6</f>
        <v>4.1990781601246452</v>
      </c>
      <c r="D1503" s="172">
        <f ca="1">'Data (DefiLlama)'!$H$8*100+_xlfn.NORM.S.INV(RAND())*'Data (DefiLlama)'!$K$8*$C$6</f>
        <v>4.4169439937957549</v>
      </c>
      <c r="E1503" s="172">
        <f ca="1">'Data (DefiLlama)'!$H$9*100+_xlfn.NORM.S.INV(RAND())*'Data (DefiLlama)'!$K$9*$C$6</f>
        <v>4.0488659589293654</v>
      </c>
      <c r="F1503" s="172">
        <f ca="1">'Data (DefiLlama)'!$H$10*100+_xlfn.NORM.S.INV(RAND())*'Data (DefiLlama)'!$K$10*$C$6</f>
        <v>3.3576001341941604</v>
      </c>
      <c r="G1503" s="172">
        <f ca="1">'Data (DefiLlama)'!$H$11*100+_xlfn.NORM.S.INV(RAND())*'Data (DefiLlama)'!$K$11*$C$6</f>
        <v>3.1362595318077197E-2</v>
      </c>
      <c r="H1503" s="172">
        <f ca="1">'Data (DefiLlama)'!$H$12*100+_xlfn.NORM.S.INV(RAND())*'Data (DefiLlama)'!$K$12*$C$6</f>
        <v>4.5641483594631822</v>
      </c>
      <c r="I1503" s="175">
        <f ca="1">'Data (DefiLlama)'!$H$13*100+_xlfn.NORM.S.INV(RAND())*'Data (DefiLlama)'!$K$13*$C$6</f>
        <v>7.3583910930431982</v>
      </c>
      <c r="J1503" s="172">
        <f ca="1">C1503*'Allocation - Base'!$H$6+D1503*'Allocation - Base'!$H$7+E1503*'Allocation - Base'!$H$8+F1503*'Allocation - Base'!$H$9+G1503*'Allocation - Base'!$H$10+H1503*'Allocation - Base'!$H$11+I1503*'Allocation - Base'!$H$12</f>
        <v>4.0623663199040552</v>
      </c>
      <c r="K1503" s="172">
        <f t="shared" ca="1" si="67"/>
        <v>0.5745793614893866</v>
      </c>
      <c r="L1503" s="172">
        <f t="shared" ca="1" si="68"/>
        <v>3.3877869584146687</v>
      </c>
      <c r="M1503" s="172">
        <f t="shared" ca="1" si="69"/>
        <v>3.9623663199040551</v>
      </c>
      <c r="N1503" s="172"/>
    </row>
    <row r="1504" spans="2:14" x14ac:dyDescent="0.25">
      <c r="B1504" s="164">
        <v>1472</v>
      </c>
      <c r="C1504" s="172">
        <f ca="1">'Data (DefiLlama)'!$H$7*100+_xlfn.NORM.S.INV(RAND())*'Data (DefiLlama)'!$K$7*$C$6</f>
        <v>4.4008965857439817</v>
      </c>
      <c r="D1504" s="172">
        <f ca="1">'Data (DefiLlama)'!$H$8*100+_xlfn.NORM.S.INV(RAND())*'Data (DefiLlama)'!$K$8*$C$6</f>
        <v>4.2654380670749426</v>
      </c>
      <c r="E1504" s="172">
        <f ca="1">'Data (DefiLlama)'!$H$9*100+_xlfn.NORM.S.INV(RAND())*'Data (DefiLlama)'!$K$9*$C$6</f>
        <v>3.6567466232430919</v>
      </c>
      <c r="F1504" s="172">
        <f ca="1">'Data (DefiLlama)'!$H$10*100+_xlfn.NORM.S.INV(RAND())*'Data (DefiLlama)'!$K$10*$C$6</f>
        <v>4.6489074563564241</v>
      </c>
      <c r="G1504" s="172">
        <f ca="1">'Data (DefiLlama)'!$H$11*100+_xlfn.NORM.S.INV(RAND())*'Data (DefiLlama)'!$K$11*$C$6</f>
        <v>-0.27491605545768699</v>
      </c>
      <c r="H1504" s="172">
        <f ca="1">'Data (DefiLlama)'!$H$12*100+_xlfn.NORM.S.INV(RAND())*'Data (DefiLlama)'!$K$12*$C$6</f>
        <v>3.3312526669386235</v>
      </c>
      <c r="I1504" s="175">
        <f ca="1">'Data (DefiLlama)'!$H$13*100+_xlfn.NORM.S.INV(RAND())*'Data (DefiLlama)'!$K$13*$C$6</f>
        <v>4.8721236665487107</v>
      </c>
      <c r="J1504" s="172">
        <f ca="1">C1504*'Allocation - Base'!$H$6+D1504*'Allocation - Base'!$H$7+E1504*'Allocation - Base'!$H$8+F1504*'Allocation - Base'!$H$9+G1504*'Allocation - Base'!$H$10+H1504*'Allocation - Base'!$H$11+I1504*'Allocation - Base'!$H$12</f>
        <v>3.786757245570612</v>
      </c>
      <c r="K1504" s="172">
        <f t="shared" ca="1" si="67"/>
        <v>0</v>
      </c>
      <c r="L1504" s="172">
        <f t="shared" ca="1" si="68"/>
        <v>3.6867572455706119</v>
      </c>
      <c r="M1504" s="172">
        <f t="shared" ca="1" si="69"/>
        <v>3.6867572455706119</v>
      </c>
      <c r="N1504" s="172"/>
    </row>
    <row r="1505" spans="2:14" x14ac:dyDescent="0.25">
      <c r="B1505" s="164">
        <v>1473</v>
      </c>
      <c r="C1505" s="172">
        <f ca="1">'Data (DefiLlama)'!$H$7*100+_xlfn.NORM.S.INV(RAND())*'Data (DefiLlama)'!$K$7*$C$6</f>
        <v>4.3043877551040008</v>
      </c>
      <c r="D1505" s="172">
        <f ca="1">'Data (DefiLlama)'!$H$8*100+_xlfn.NORM.S.INV(RAND())*'Data (DefiLlama)'!$K$8*$C$6</f>
        <v>5.5063550129465559</v>
      </c>
      <c r="E1505" s="172">
        <f ca="1">'Data (DefiLlama)'!$H$9*100+_xlfn.NORM.S.INV(RAND())*'Data (DefiLlama)'!$K$9*$C$6</f>
        <v>4.5478940326843187</v>
      </c>
      <c r="F1505" s="172">
        <f ca="1">'Data (DefiLlama)'!$H$10*100+_xlfn.NORM.S.INV(RAND())*'Data (DefiLlama)'!$K$10*$C$6</f>
        <v>3.3927775000771341</v>
      </c>
      <c r="G1505" s="172">
        <f ca="1">'Data (DefiLlama)'!$H$11*100+_xlfn.NORM.S.INV(RAND())*'Data (DefiLlama)'!$K$11*$C$6</f>
        <v>0.33354758400682583</v>
      </c>
      <c r="H1505" s="172">
        <f ca="1">'Data (DefiLlama)'!$H$12*100+_xlfn.NORM.S.INV(RAND())*'Data (DefiLlama)'!$K$12*$C$6</f>
        <v>4.8864006788069707</v>
      </c>
      <c r="I1505" s="175">
        <f ca="1">'Data (DefiLlama)'!$H$13*100+_xlfn.NORM.S.INV(RAND())*'Data (DefiLlama)'!$K$13*$C$6</f>
        <v>7.3511258916694358</v>
      </c>
      <c r="J1505" s="172">
        <f ca="1">C1505*'Allocation - Base'!$H$6+D1505*'Allocation - Base'!$H$7+E1505*'Allocation - Base'!$H$8+F1505*'Allocation - Base'!$H$9+G1505*'Allocation - Base'!$H$10+H1505*'Allocation - Base'!$H$11+I1505*'Allocation - Base'!$H$12</f>
        <v>4.5545160689603055</v>
      </c>
      <c r="K1505" s="172">
        <f t="shared" ref="K1505:K1532" ca="1" si="70">IF(RAND()&lt;$C$23,($D$23+RAND()*($E$23-$D$23))*$F$23*100,0)+IF(RAND()&lt;$C$24,($D$24+RAND()*($E$24-$D$24))*$F$24*100,0)+IF(RAND()&lt;$C$25,($D$25+RAND()*($E$25-$D$25))*$F$25*100,0)+IF(RAND()&lt;$C$26,($D$26+RAND()*($E$26-$D$26))*$F$26*100,0)+IF(RAND()&lt;$C$27,($D$27+RAND()*($E$27-$D$27))*$F$27*100,0)+IF(RAND()&lt;$C$28,($D$28+RAND()*($E$28-$D$28))*$F$28*100,0)+IF(RAND()&lt;$C$29,($D$29+RAND()*($E$29-$D$29))*$F$29*100,0)</f>
        <v>0</v>
      </c>
      <c r="L1505" s="172">
        <f t="shared" ref="L1505:L1532" ca="1" si="71">J1505-$C$7*100-K1505</f>
        <v>4.4545160689603058</v>
      </c>
      <c r="M1505" s="172">
        <f t="shared" ref="M1505:M1532" ca="1" si="72">J1505-$C$7*100</f>
        <v>4.4545160689603058</v>
      </c>
      <c r="N1505" s="172"/>
    </row>
    <row r="1506" spans="2:14" x14ac:dyDescent="0.25">
      <c r="B1506" s="164">
        <v>1474</v>
      </c>
      <c r="C1506" s="172">
        <f ca="1">'Data (DefiLlama)'!$H$7*100+_xlfn.NORM.S.INV(RAND())*'Data (DefiLlama)'!$K$7*$C$6</f>
        <v>4.2579384491073062</v>
      </c>
      <c r="D1506" s="172">
        <f ca="1">'Data (DefiLlama)'!$H$8*100+_xlfn.NORM.S.INV(RAND())*'Data (DefiLlama)'!$K$8*$C$6</f>
        <v>4.3192365781276747</v>
      </c>
      <c r="E1506" s="172">
        <f ca="1">'Data (DefiLlama)'!$H$9*100+_xlfn.NORM.S.INV(RAND())*'Data (DefiLlama)'!$K$9*$C$6</f>
        <v>4.8587642261838742</v>
      </c>
      <c r="F1506" s="172">
        <f ca="1">'Data (DefiLlama)'!$H$10*100+_xlfn.NORM.S.INV(RAND())*'Data (DefiLlama)'!$K$10*$C$6</f>
        <v>3.488739879757762</v>
      </c>
      <c r="G1506" s="172">
        <f ca="1">'Data (DefiLlama)'!$H$11*100+_xlfn.NORM.S.INV(RAND())*'Data (DefiLlama)'!$K$11*$C$6</f>
        <v>0.6694300573977422</v>
      </c>
      <c r="H1506" s="172">
        <f ca="1">'Data (DefiLlama)'!$H$12*100+_xlfn.NORM.S.INV(RAND())*'Data (DefiLlama)'!$K$12*$C$6</f>
        <v>5.0747460346457203</v>
      </c>
      <c r="I1506" s="175">
        <f ca="1">'Data (DefiLlama)'!$H$13*100+_xlfn.NORM.S.INV(RAND())*'Data (DefiLlama)'!$K$13*$C$6</f>
        <v>6.6705272258785708</v>
      </c>
      <c r="J1506" s="172">
        <f ca="1">C1506*'Allocation - Base'!$H$6+D1506*'Allocation - Base'!$H$7+E1506*'Allocation - Base'!$H$8+F1506*'Allocation - Base'!$H$9+G1506*'Allocation - Base'!$H$10+H1506*'Allocation - Base'!$H$11+I1506*'Allocation - Base'!$H$12</f>
        <v>4.3665651438768238</v>
      </c>
      <c r="K1506" s="172">
        <f t="shared" ca="1" si="70"/>
        <v>0</v>
      </c>
      <c r="L1506" s="172">
        <f t="shared" ca="1" si="71"/>
        <v>4.2665651438768242</v>
      </c>
      <c r="M1506" s="172">
        <f t="shared" ca="1" si="72"/>
        <v>4.2665651438768242</v>
      </c>
      <c r="N1506" s="172"/>
    </row>
    <row r="1507" spans="2:14" x14ac:dyDescent="0.25">
      <c r="B1507" s="164">
        <v>1475</v>
      </c>
      <c r="C1507" s="172">
        <f ca="1">'Data (DefiLlama)'!$H$7*100+_xlfn.NORM.S.INV(RAND())*'Data (DefiLlama)'!$K$7*$C$6</f>
        <v>4.1642180516666132</v>
      </c>
      <c r="D1507" s="172">
        <f ca="1">'Data (DefiLlama)'!$H$8*100+_xlfn.NORM.S.INV(RAND())*'Data (DefiLlama)'!$K$8*$C$6</f>
        <v>5.6790169515663536</v>
      </c>
      <c r="E1507" s="172">
        <f ca="1">'Data (DefiLlama)'!$H$9*100+_xlfn.NORM.S.INV(RAND())*'Data (DefiLlama)'!$K$9*$C$6</f>
        <v>5.5052424234759263</v>
      </c>
      <c r="F1507" s="172">
        <f ca="1">'Data (DefiLlama)'!$H$10*100+_xlfn.NORM.S.INV(RAND())*'Data (DefiLlama)'!$K$10*$C$6</f>
        <v>3.660170865493261</v>
      </c>
      <c r="G1507" s="172">
        <f ca="1">'Data (DefiLlama)'!$H$11*100+_xlfn.NORM.S.INV(RAND())*'Data (DefiLlama)'!$K$11*$C$6</f>
        <v>-9.0570623348474461E-2</v>
      </c>
      <c r="H1507" s="172">
        <f ca="1">'Data (DefiLlama)'!$H$12*100+_xlfn.NORM.S.INV(RAND())*'Data (DefiLlama)'!$K$12*$C$6</f>
        <v>5.2914602820614283</v>
      </c>
      <c r="I1507" s="175">
        <f ca="1">'Data (DefiLlama)'!$H$13*100+_xlfn.NORM.S.INV(RAND())*'Data (DefiLlama)'!$K$13*$C$6</f>
        <v>6.4563901945924407</v>
      </c>
      <c r="J1507" s="172">
        <f ca="1">C1507*'Allocation - Base'!$H$6+D1507*'Allocation - Base'!$H$7+E1507*'Allocation - Base'!$H$8+F1507*'Allocation - Base'!$H$9+G1507*'Allocation - Base'!$H$10+H1507*'Allocation - Base'!$H$11+I1507*'Allocation - Base'!$H$12</f>
        <v>4.834520770402345</v>
      </c>
      <c r="K1507" s="172">
        <f t="shared" ca="1" si="70"/>
        <v>0</v>
      </c>
      <c r="L1507" s="172">
        <f t="shared" ca="1" si="71"/>
        <v>4.7345207704023453</v>
      </c>
      <c r="M1507" s="172">
        <f t="shared" ca="1" si="72"/>
        <v>4.7345207704023453</v>
      </c>
      <c r="N1507" s="172"/>
    </row>
    <row r="1508" spans="2:14" x14ac:dyDescent="0.25">
      <c r="B1508" s="164">
        <v>1476</v>
      </c>
      <c r="C1508" s="172">
        <f ca="1">'Data (DefiLlama)'!$H$7*100+_xlfn.NORM.S.INV(RAND())*'Data (DefiLlama)'!$K$7*$C$6</f>
        <v>4.1771098060005967</v>
      </c>
      <c r="D1508" s="172">
        <f ca="1">'Data (DefiLlama)'!$H$8*100+_xlfn.NORM.S.INV(RAND())*'Data (DefiLlama)'!$K$8*$C$6</f>
        <v>4.8710478987092909</v>
      </c>
      <c r="E1508" s="172">
        <f ca="1">'Data (DefiLlama)'!$H$9*100+_xlfn.NORM.S.INV(RAND())*'Data (DefiLlama)'!$K$9*$C$6</f>
        <v>3.7097393439925321</v>
      </c>
      <c r="F1508" s="172">
        <f ca="1">'Data (DefiLlama)'!$H$10*100+_xlfn.NORM.S.INV(RAND())*'Data (DefiLlama)'!$K$10*$C$6</f>
        <v>3.2610522321811168</v>
      </c>
      <c r="G1508" s="172">
        <f ca="1">'Data (DefiLlama)'!$H$11*100+_xlfn.NORM.S.INV(RAND())*'Data (DefiLlama)'!$K$11*$C$6</f>
        <v>2.0593349505053326E-2</v>
      </c>
      <c r="H1508" s="172">
        <f ca="1">'Data (DefiLlama)'!$H$12*100+_xlfn.NORM.S.INV(RAND())*'Data (DefiLlama)'!$K$12*$C$6</f>
        <v>5.0379169778259483</v>
      </c>
      <c r="I1508" s="175">
        <f ca="1">'Data (DefiLlama)'!$H$13*100+_xlfn.NORM.S.INV(RAND())*'Data (DefiLlama)'!$K$13*$C$6</f>
        <v>5.2152336310047813</v>
      </c>
      <c r="J1508" s="172">
        <f ca="1">C1508*'Allocation - Base'!$H$6+D1508*'Allocation - Base'!$H$7+E1508*'Allocation - Base'!$H$8+F1508*'Allocation - Base'!$H$9+G1508*'Allocation - Base'!$H$10+H1508*'Allocation - Base'!$H$11+I1508*'Allocation - Base'!$H$12</f>
        <v>4.1550469666247789</v>
      </c>
      <c r="K1508" s="172">
        <f t="shared" ca="1" si="70"/>
        <v>0</v>
      </c>
      <c r="L1508" s="172">
        <f t="shared" ca="1" si="71"/>
        <v>4.0550469666247793</v>
      </c>
      <c r="M1508" s="172">
        <f t="shared" ca="1" si="72"/>
        <v>4.0550469666247793</v>
      </c>
      <c r="N1508" s="172"/>
    </row>
    <row r="1509" spans="2:14" x14ac:dyDescent="0.25">
      <c r="B1509" s="164">
        <v>1477</v>
      </c>
      <c r="C1509" s="172">
        <f ca="1">'Data (DefiLlama)'!$H$7*100+_xlfn.NORM.S.INV(RAND())*'Data (DefiLlama)'!$K$7*$C$6</f>
        <v>4.0696136684206259</v>
      </c>
      <c r="D1509" s="172">
        <f ca="1">'Data (DefiLlama)'!$H$8*100+_xlfn.NORM.S.INV(RAND())*'Data (DefiLlama)'!$K$8*$C$6</f>
        <v>3.3211010979913969</v>
      </c>
      <c r="E1509" s="172">
        <f ca="1">'Data (DefiLlama)'!$H$9*100+_xlfn.NORM.S.INV(RAND())*'Data (DefiLlama)'!$K$9*$C$6</f>
        <v>4.7670801060558166</v>
      </c>
      <c r="F1509" s="172">
        <f ca="1">'Data (DefiLlama)'!$H$10*100+_xlfn.NORM.S.INV(RAND())*'Data (DefiLlama)'!$K$10*$C$6</f>
        <v>2.9680270920821057</v>
      </c>
      <c r="G1509" s="172">
        <f ca="1">'Data (DefiLlama)'!$H$11*100+_xlfn.NORM.S.INV(RAND())*'Data (DefiLlama)'!$K$11*$C$6</f>
        <v>-0.27557632236965091</v>
      </c>
      <c r="H1509" s="172">
        <f ca="1">'Data (DefiLlama)'!$H$12*100+_xlfn.NORM.S.INV(RAND())*'Data (DefiLlama)'!$K$12*$C$6</f>
        <v>4.7246086906444722</v>
      </c>
      <c r="I1509" s="175">
        <f ca="1">'Data (DefiLlama)'!$H$13*100+_xlfn.NORM.S.INV(RAND())*'Data (DefiLlama)'!$K$13*$C$6</f>
        <v>5.9384458923011749</v>
      </c>
      <c r="J1509" s="172">
        <f ca="1">C1509*'Allocation - Base'!$H$6+D1509*'Allocation - Base'!$H$7+E1509*'Allocation - Base'!$H$8+F1509*'Allocation - Base'!$H$9+G1509*'Allocation - Base'!$H$10+H1509*'Allocation - Base'!$H$11+I1509*'Allocation - Base'!$H$12</f>
        <v>3.9378418890161795</v>
      </c>
      <c r="K1509" s="172">
        <f t="shared" ca="1" si="70"/>
        <v>3.0529395587880632</v>
      </c>
      <c r="L1509" s="172">
        <f t="shared" ca="1" si="71"/>
        <v>0.78490233022811617</v>
      </c>
      <c r="M1509" s="172">
        <f t="shared" ca="1" si="72"/>
        <v>3.8378418890161794</v>
      </c>
      <c r="N1509" s="172"/>
    </row>
    <row r="1510" spans="2:14" x14ac:dyDescent="0.25">
      <c r="B1510" s="164">
        <v>1478</v>
      </c>
      <c r="C1510" s="172">
        <f ca="1">'Data (DefiLlama)'!$H$7*100+_xlfn.NORM.S.INV(RAND())*'Data (DefiLlama)'!$K$7*$C$6</f>
        <v>4.3809907953211606</v>
      </c>
      <c r="D1510" s="172">
        <f ca="1">'Data (DefiLlama)'!$H$8*100+_xlfn.NORM.S.INV(RAND())*'Data (DefiLlama)'!$K$8*$C$6</f>
        <v>4.5341811792724407</v>
      </c>
      <c r="E1510" s="172">
        <f ca="1">'Data (DefiLlama)'!$H$9*100+_xlfn.NORM.S.INV(RAND())*'Data (DefiLlama)'!$K$9*$C$6</f>
        <v>4.394149354219608</v>
      </c>
      <c r="F1510" s="172">
        <f ca="1">'Data (DefiLlama)'!$H$10*100+_xlfn.NORM.S.INV(RAND())*'Data (DefiLlama)'!$K$10*$C$6</f>
        <v>3.6903516799869167</v>
      </c>
      <c r="G1510" s="172">
        <f ca="1">'Data (DefiLlama)'!$H$11*100+_xlfn.NORM.S.INV(RAND())*'Data (DefiLlama)'!$K$11*$C$6</f>
        <v>0.53593553714895015</v>
      </c>
      <c r="H1510" s="172">
        <f ca="1">'Data (DefiLlama)'!$H$12*100+_xlfn.NORM.S.INV(RAND())*'Data (DefiLlama)'!$K$12*$C$6</f>
        <v>4.6811944032671589</v>
      </c>
      <c r="I1510" s="175">
        <f ca="1">'Data (DefiLlama)'!$H$13*100+_xlfn.NORM.S.INV(RAND())*'Data (DefiLlama)'!$K$13*$C$6</f>
        <v>6.0133037553914273</v>
      </c>
      <c r="J1510" s="172">
        <f ca="1">C1510*'Allocation - Base'!$H$6+D1510*'Allocation - Base'!$H$7+E1510*'Allocation - Base'!$H$8+F1510*'Allocation - Base'!$H$9+G1510*'Allocation - Base'!$H$10+H1510*'Allocation - Base'!$H$11+I1510*'Allocation - Base'!$H$12</f>
        <v>4.2753558093168813</v>
      </c>
      <c r="K1510" s="172">
        <f t="shared" ca="1" si="70"/>
        <v>0</v>
      </c>
      <c r="L1510" s="172">
        <f t="shared" ca="1" si="71"/>
        <v>4.1753558093168817</v>
      </c>
      <c r="M1510" s="172">
        <f t="shared" ca="1" si="72"/>
        <v>4.1753558093168817</v>
      </c>
      <c r="N1510" s="172"/>
    </row>
    <row r="1511" spans="2:14" x14ac:dyDescent="0.25">
      <c r="B1511" s="164">
        <v>1479</v>
      </c>
      <c r="C1511" s="172">
        <f ca="1">'Data (DefiLlama)'!$H$7*100+_xlfn.NORM.S.INV(RAND())*'Data (DefiLlama)'!$K$7*$C$6</f>
        <v>4.1685370719404569</v>
      </c>
      <c r="D1511" s="172">
        <f ca="1">'Data (DefiLlama)'!$H$8*100+_xlfn.NORM.S.INV(RAND())*'Data (DefiLlama)'!$K$8*$C$6</f>
        <v>4.6302977839555393</v>
      </c>
      <c r="E1511" s="172">
        <f ca="1">'Data (DefiLlama)'!$H$9*100+_xlfn.NORM.S.INV(RAND())*'Data (DefiLlama)'!$K$9*$C$6</f>
        <v>3.6846089092736998</v>
      </c>
      <c r="F1511" s="172">
        <f ca="1">'Data (DefiLlama)'!$H$10*100+_xlfn.NORM.S.INV(RAND())*'Data (DefiLlama)'!$K$10*$C$6</f>
        <v>3.3880166470185897</v>
      </c>
      <c r="G1511" s="172">
        <f ca="1">'Data (DefiLlama)'!$H$11*100+_xlfn.NORM.S.INV(RAND())*'Data (DefiLlama)'!$K$11*$C$6</f>
        <v>0.21432579719010086</v>
      </c>
      <c r="H1511" s="172">
        <f ca="1">'Data (DefiLlama)'!$H$12*100+_xlfn.NORM.S.INV(RAND())*'Data (DefiLlama)'!$K$12*$C$6</f>
        <v>5.1003957857270663</v>
      </c>
      <c r="I1511" s="175">
        <f ca="1">'Data (DefiLlama)'!$H$13*100+_xlfn.NORM.S.INV(RAND())*'Data (DefiLlama)'!$K$13*$C$6</f>
        <v>3.1392985335579859</v>
      </c>
      <c r="J1511" s="172">
        <f ca="1">C1511*'Allocation - Base'!$H$6+D1511*'Allocation - Base'!$H$7+E1511*'Allocation - Base'!$H$8+F1511*'Allocation - Base'!$H$9+G1511*'Allocation - Base'!$H$10+H1511*'Allocation - Base'!$H$11+I1511*'Allocation - Base'!$H$12</f>
        <v>4.1050634526080119</v>
      </c>
      <c r="K1511" s="172">
        <f t="shared" ca="1" si="70"/>
        <v>0</v>
      </c>
      <c r="L1511" s="172">
        <f t="shared" ca="1" si="71"/>
        <v>4.0050634526080122</v>
      </c>
      <c r="M1511" s="172">
        <f t="shared" ca="1" si="72"/>
        <v>4.0050634526080122</v>
      </c>
      <c r="N1511" s="172"/>
    </row>
    <row r="1512" spans="2:14" x14ac:dyDescent="0.25">
      <c r="B1512" s="164">
        <v>1480</v>
      </c>
      <c r="C1512" s="172">
        <f ca="1">'Data (DefiLlama)'!$H$7*100+_xlfn.NORM.S.INV(RAND())*'Data (DefiLlama)'!$K$7*$C$6</f>
        <v>4.1550476612100304</v>
      </c>
      <c r="D1512" s="172">
        <f ca="1">'Data (DefiLlama)'!$H$8*100+_xlfn.NORM.S.INV(RAND())*'Data (DefiLlama)'!$K$8*$C$6</f>
        <v>4.2521200016369569</v>
      </c>
      <c r="E1512" s="172">
        <f ca="1">'Data (DefiLlama)'!$H$9*100+_xlfn.NORM.S.INV(RAND())*'Data (DefiLlama)'!$K$9*$C$6</f>
        <v>4.5146245877784841</v>
      </c>
      <c r="F1512" s="172">
        <f ca="1">'Data (DefiLlama)'!$H$10*100+_xlfn.NORM.S.INV(RAND())*'Data (DefiLlama)'!$K$10*$C$6</f>
        <v>3.5136803135877805</v>
      </c>
      <c r="G1512" s="172">
        <f ca="1">'Data (DefiLlama)'!$H$11*100+_xlfn.NORM.S.INV(RAND())*'Data (DefiLlama)'!$K$11*$C$6</f>
        <v>0.20289272108096301</v>
      </c>
      <c r="H1512" s="172">
        <f ca="1">'Data (DefiLlama)'!$H$12*100+_xlfn.NORM.S.INV(RAND())*'Data (DefiLlama)'!$K$12*$C$6</f>
        <v>5.1224098283182373</v>
      </c>
      <c r="I1512" s="175">
        <f ca="1">'Data (DefiLlama)'!$H$13*100+_xlfn.NORM.S.INV(RAND())*'Data (DefiLlama)'!$K$13*$C$6</f>
        <v>7.4261235146992188</v>
      </c>
      <c r="J1512" s="172">
        <f ca="1">C1512*'Allocation - Base'!$H$6+D1512*'Allocation - Base'!$H$7+E1512*'Allocation - Base'!$H$8+F1512*'Allocation - Base'!$H$9+G1512*'Allocation - Base'!$H$10+H1512*'Allocation - Base'!$H$11+I1512*'Allocation - Base'!$H$12</f>
        <v>4.2167065560186536</v>
      </c>
      <c r="K1512" s="172">
        <f t="shared" ca="1" si="70"/>
        <v>0</v>
      </c>
      <c r="L1512" s="172">
        <f t="shared" ca="1" si="71"/>
        <v>4.116706556018654</v>
      </c>
      <c r="M1512" s="172">
        <f t="shared" ca="1" si="72"/>
        <v>4.116706556018654</v>
      </c>
      <c r="N1512" s="172"/>
    </row>
    <row r="1513" spans="2:14" x14ac:dyDescent="0.25">
      <c r="B1513" s="164">
        <v>1481</v>
      </c>
      <c r="C1513" s="172">
        <f ca="1">'Data (DefiLlama)'!$H$7*100+_xlfn.NORM.S.INV(RAND())*'Data (DefiLlama)'!$K$7*$C$6</f>
        <v>4.4899604457937805</v>
      </c>
      <c r="D1513" s="172">
        <f ca="1">'Data (DefiLlama)'!$H$8*100+_xlfn.NORM.S.INV(RAND())*'Data (DefiLlama)'!$K$8*$C$6</f>
        <v>5.2179520292799575</v>
      </c>
      <c r="E1513" s="172">
        <f ca="1">'Data (DefiLlama)'!$H$9*100+_xlfn.NORM.S.INV(RAND())*'Data (DefiLlama)'!$K$9*$C$6</f>
        <v>3.6729741629996941</v>
      </c>
      <c r="F1513" s="172">
        <f ca="1">'Data (DefiLlama)'!$H$10*100+_xlfn.NORM.S.INV(RAND())*'Data (DefiLlama)'!$K$10*$C$6</f>
        <v>4.0429057018692571</v>
      </c>
      <c r="G1513" s="172">
        <f ca="1">'Data (DefiLlama)'!$H$11*100+_xlfn.NORM.S.INV(RAND())*'Data (DefiLlama)'!$K$11*$C$6</f>
        <v>-6.1353210563018727E-2</v>
      </c>
      <c r="H1513" s="172">
        <f ca="1">'Data (DefiLlama)'!$H$12*100+_xlfn.NORM.S.INV(RAND())*'Data (DefiLlama)'!$K$12*$C$6</f>
        <v>4.718898764364976</v>
      </c>
      <c r="I1513" s="175">
        <f ca="1">'Data (DefiLlama)'!$H$13*100+_xlfn.NORM.S.INV(RAND())*'Data (DefiLlama)'!$K$13*$C$6</f>
        <v>5.5754840949801183</v>
      </c>
      <c r="J1513" s="172">
        <f ca="1">C1513*'Allocation - Base'!$H$6+D1513*'Allocation - Base'!$H$7+E1513*'Allocation - Base'!$H$8+F1513*'Allocation - Base'!$H$9+G1513*'Allocation - Base'!$H$10+H1513*'Allocation - Base'!$H$11+I1513*'Allocation - Base'!$H$12</f>
        <v>4.274486835934642</v>
      </c>
      <c r="K1513" s="172">
        <f t="shared" ca="1" si="70"/>
        <v>0</v>
      </c>
      <c r="L1513" s="172">
        <f t="shared" ca="1" si="71"/>
        <v>4.1744868359346423</v>
      </c>
      <c r="M1513" s="172">
        <f t="shared" ca="1" si="72"/>
        <v>4.1744868359346423</v>
      </c>
      <c r="N1513" s="172"/>
    </row>
    <row r="1514" spans="2:14" x14ac:dyDescent="0.25">
      <c r="B1514" s="164">
        <v>1482</v>
      </c>
      <c r="C1514" s="172">
        <f ca="1">'Data (DefiLlama)'!$H$7*100+_xlfn.NORM.S.INV(RAND())*'Data (DefiLlama)'!$K$7*$C$6</f>
        <v>4.1373061799860942</v>
      </c>
      <c r="D1514" s="172">
        <f ca="1">'Data (DefiLlama)'!$H$8*100+_xlfn.NORM.S.INV(RAND())*'Data (DefiLlama)'!$K$8*$C$6</f>
        <v>4.6224805245338692</v>
      </c>
      <c r="E1514" s="172">
        <f ca="1">'Data (DefiLlama)'!$H$9*100+_xlfn.NORM.S.INV(RAND())*'Data (DefiLlama)'!$K$9*$C$6</f>
        <v>3.9190837678783614</v>
      </c>
      <c r="F1514" s="172">
        <f ca="1">'Data (DefiLlama)'!$H$10*100+_xlfn.NORM.S.INV(RAND())*'Data (DefiLlama)'!$K$10*$C$6</f>
        <v>2.3439605726446775</v>
      </c>
      <c r="G1514" s="172">
        <f ca="1">'Data (DefiLlama)'!$H$11*100+_xlfn.NORM.S.INV(RAND())*'Data (DefiLlama)'!$K$11*$C$6</f>
        <v>0.40207760331809272</v>
      </c>
      <c r="H1514" s="172">
        <f ca="1">'Data (DefiLlama)'!$H$12*100+_xlfn.NORM.S.INV(RAND())*'Data (DefiLlama)'!$K$12*$C$6</f>
        <v>4.7994948231575458</v>
      </c>
      <c r="I1514" s="175">
        <f ca="1">'Data (DefiLlama)'!$H$13*100+_xlfn.NORM.S.INV(RAND())*'Data (DefiLlama)'!$K$13*$C$6</f>
        <v>6.0518478781632696</v>
      </c>
      <c r="J1514" s="172">
        <f ca="1">C1514*'Allocation - Base'!$H$6+D1514*'Allocation - Base'!$H$7+E1514*'Allocation - Base'!$H$8+F1514*'Allocation - Base'!$H$9+G1514*'Allocation - Base'!$H$10+H1514*'Allocation - Base'!$H$11+I1514*'Allocation - Base'!$H$12</f>
        <v>4.1166110307384223</v>
      </c>
      <c r="K1514" s="172">
        <f t="shared" ca="1" si="70"/>
        <v>0</v>
      </c>
      <c r="L1514" s="172">
        <f t="shared" ca="1" si="71"/>
        <v>4.0166110307384226</v>
      </c>
      <c r="M1514" s="172">
        <f t="shared" ca="1" si="72"/>
        <v>4.0166110307384226</v>
      </c>
      <c r="N1514" s="172"/>
    </row>
    <row r="1515" spans="2:14" x14ac:dyDescent="0.25">
      <c r="B1515" s="164">
        <v>1483</v>
      </c>
      <c r="C1515" s="172">
        <f ca="1">'Data (DefiLlama)'!$H$7*100+_xlfn.NORM.S.INV(RAND())*'Data (DefiLlama)'!$K$7*$C$6</f>
        <v>4.2379886236275546</v>
      </c>
      <c r="D1515" s="172">
        <f ca="1">'Data (DefiLlama)'!$H$8*100+_xlfn.NORM.S.INV(RAND())*'Data (DefiLlama)'!$K$8*$C$6</f>
        <v>4.3201227781619904</v>
      </c>
      <c r="E1515" s="172">
        <f ca="1">'Data (DefiLlama)'!$H$9*100+_xlfn.NORM.S.INV(RAND())*'Data (DefiLlama)'!$K$9*$C$6</f>
        <v>4.6041267640459651</v>
      </c>
      <c r="F1515" s="172">
        <f ca="1">'Data (DefiLlama)'!$H$10*100+_xlfn.NORM.S.INV(RAND())*'Data (DefiLlama)'!$K$10*$C$6</f>
        <v>3.499797714629254</v>
      </c>
      <c r="G1515" s="172">
        <f ca="1">'Data (DefiLlama)'!$H$11*100+_xlfn.NORM.S.INV(RAND())*'Data (DefiLlama)'!$K$11*$C$6</f>
        <v>-4.6247998387518856E-2</v>
      </c>
      <c r="H1515" s="172">
        <f ca="1">'Data (DefiLlama)'!$H$12*100+_xlfn.NORM.S.INV(RAND())*'Data (DefiLlama)'!$K$12*$C$6</f>
        <v>5.8851761803304603</v>
      </c>
      <c r="I1515" s="175">
        <f ca="1">'Data (DefiLlama)'!$H$13*100+_xlfn.NORM.S.INV(RAND())*'Data (DefiLlama)'!$K$13*$C$6</f>
        <v>5.9662542478902996</v>
      </c>
      <c r="J1515" s="172">
        <f ca="1">C1515*'Allocation - Base'!$H$6+D1515*'Allocation - Base'!$H$7+E1515*'Allocation - Base'!$H$8+F1515*'Allocation - Base'!$H$9+G1515*'Allocation - Base'!$H$10+H1515*'Allocation - Base'!$H$11+I1515*'Allocation - Base'!$H$12</f>
        <v>4.3829229997704484</v>
      </c>
      <c r="K1515" s="172">
        <f t="shared" ca="1" si="70"/>
        <v>0</v>
      </c>
      <c r="L1515" s="172">
        <f t="shared" ca="1" si="71"/>
        <v>4.2829229997704488</v>
      </c>
      <c r="M1515" s="172">
        <f t="shared" ca="1" si="72"/>
        <v>4.2829229997704488</v>
      </c>
      <c r="N1515" s="172"/>
    </row>
    <row r="1516" spans="2:14" x14ac:dyDescent="0.25">
      <c r="B1516" s="164">
        <v>1484</v>
      </c>
      <c r="C1516" s="172">
        <f ca="1">'Data (DefiLlama)'!$H$7*100+_xlfn.NORM.S.INV(RAND())*'Data (DefiLlama)'!$K$7*$C$6</f>
        <v>4.3583603030188112</v>
      </c>
      <c r="D1516" s="172">
        <f ca="1">'Data (DefiLlama)'!$H$8*100+_xlfn.NORM.S.INV(RAND())*'Data (DefiLlama)'!$K$8*$C$6</f>
        <v>4.2092580501597183</v>
      </c>
      <c r="E1516" s="172">
        <f ca="1">'Data (DefiLlama)'!$H$9*100+_xlfn.NORM.S.INV(RAND())*'Data (DefiLlama)'!$K$9*$C$6</f>
        <v>4.7254986414039095</v>
      </c>
      <c r="F1516" s="172">
        <f ca="1">'Data (DefiLlama)'!$H$10*100+_xlfn.NORM.S.INV(RAND())*'Data (DefiLlama)'!$K$10*$C$6</f>
        <v>2.9791300619767509</v>
      </c>
      <c r="G1516" s="172">
        <f ca="1">'Data (DefiLlama)'!$H$11*100+_xlfn.NORM.S.INV(RAND())*'Data (DefiLlama)'!$K$11*$C$6</f>
        <v>0.33660464029385528</v>
      </c>
      <c r="H1516" s="172">
        <f ca="1">'Data (DefiLlama)'!$H$12*100+_xlfn.NORM.S.INV(RAND())*'Data (DefiLlama)'!$K$12*$C$6</f>
        <v>4.4201071135916044</v>
      </c>
      <c r="I1516" s="175">
        <f ca="1">'Data (DefiLlama)'!$H$13*100+_xlfn.NORM.S.INV(RAND())*'Data (DefiLlama)'!$K$13*$C$6</f>
        <v>3.956358516788494</v>
      </c>
      <c r="J1516" s="172">
        <f ca="1">C1516*'Allocation - Base'!$H$6+D1516*'Allocation - Base'!$H$7+E1516*'Allocation - Base'!$H$8+F1516*'Allocation - Base'!$H$9+G1516*'Allocation - Base'!$H$10+H1516*'Allocation - Base'!$H$11+I1516*'Allocation - Base'!$H$12</f>
        <v>4.2210435628499834</v>
      </c>
      <c r="K1516" s="172">
        <f t="shared" ca="1" si="70"/>
        <v>0</v>
      </c>
      <c r="L1516" s="172">
        <f t="shared" ca="1" si="71"/>
        <v>4.1210435628499837</v>
      </c>
      <c r="M1516" s="172">
        <f t="shared" ca="1" si="72"/>
        <v>4.1210435628499837</v>
      </c>
      <c r="N1516" s="172"/>
    </row>
    <row r="1517" spans="2:14" x14ac:dyDescent="0.25">
      <c r="B1517" s="164">
        <v>1485</v>
      </c>
      <c r="C1517" s="172">
        <f ca="1">'Data (DefiLlama)'!$H$7*100+_xlfn.NORM.S.INV(RAND())*'Data (DefiLlama)'!$K$7*$C$6</f>
        <v>4.1613222954548554</v>
      </c>
      <c r="D1517" s="172">
        <f ca="1">'Data (DefiLlama)'!$H$8*100+_xlfn.NORM.S.INV(RAND())*'Data (DefiLlama)'!$K$8*$C$6</f>
        <v>4.8620708423962675</v>
      </c>
      <c r="E1517" s="172">
        <f ca="1">'Data (DefiLlama)'!$H$9*100+_xlfn.NORM.S.INV(RAND())*'Data (DefiLlama)'!$K$9*$C$6</f>
        <v>4.3603803853659073</v>
      </c>
      <c r="F1517" s="172">
        <f ca="1">'Data (DefiLlama)'!$H$10*100+_xlfn.NORM.S.INV(RAND())*'Data (DefiLlama)'!$K$10*$C$6</f>
        <v>4.1026623390494734</v>
      </c>
      <c r="G1517" s="172">
        <f ca="1">'Data (DefiLlama)'!$H$11*100+_xlfn.NORM.S.INV(RAND())*'Data (DefiLlama)'!$K$11*$C$6</f>
        <v>-0.26400233485357033</v>
      </c>
      <c r="H1517" s="172">
        <f ca="1">'Data (DefiLlama)'!$H$12*100+_xlfn.NORM.S.INV(RAND())*'Data (DefiLlama)'!$K$12*$C$6</f>
        <v>4.7546756180026826</v>
      </c>
      <c r="I1517" s="175">
        <f ca="1">'Data (DefiLlama)'!$H$13*100+_xlfn.NORM.S.INV(RAND())*'Data (DefiLlama)'!$K$13*$C$6</f>
        <v>4.559789258190456</v>
      </c>
      <c r="J1517" s="172">
        <f ca="1">C1517*'Allocation - Base'!$H$6+D1517*'Allocation - Base'!$H$7+E1517*'Allocation - Base'!$H$8+F1517*'Allocation - Base'!$H$9+G1517*'Allocation - Base'!$H$10+H1517*'Allocation - Base'!$H$11+I1517*'Allocation - Base'!$H$12</f>
        <v>4.2540107215347245</v>
      </c>
      <c r="K1517" s="172">
        <f t="shared" ca="1" si="70"/>
        <v>0</v>
      </c>
      <c r="L1517" s="172">
        <f t="shared" ca="1" si="71"/>
        <v>4.1540107215347248</v>
      </c>
      <c r="M1517" s="172">
        <f t="shared" ca="1" si="72"/>
        <v>4.1540107215347248</v>
      </c>
      <c r="N1517" s="172"/>
    </row>
    <row r="1518" spans="2:14" x14ac:dyDescent="0.25">
      <c r="B1518" s="164">
        <v>1486</v>
      </c>
      <c r="C1518" s="172">
        <f ca="1">'Data (DefiLlama)'!$H$7*100+_xlfn.NORM.S.INV(RAND())*'Data (DefiLlama)'!$K$7*$C$6</f>
        <v>4.3970236106092884</v>
      </c>
      <c r="D1518" s="172">
        <f ca="1">'Data (DefiLlama)'!$H$8*100+_xlfn.NORM.S.INV(RAND())*'Data (DefiLlama)'!$K$8*$C$6</f>
        <v>4.4383939167080655</v>
      </c>
      <c r="E1518" s="172">
        <f ca="1">'Data (DefiLlama)'!$H$9*100+_xlfn.NORM.S.INV(RAND())*'Data (DefiLlama)'!$K$9*$C$6</f>
        <v>4.6266406194043537</v>
      </c>
      <c r="F1518" s="172">
        <f ca="1">'Data (DefiLlama)'!$H$10*100+_xlfn.NORM.S.INV(RAND())*'Data (DefiLlama)'!$K$10*$C$6</f>
        <v>3.0668480389774397</v>
      </c>
      <c r="G1518" s="172">
        <f ca="1">'Data (DefiLlama)'!$H$11*100+_xlfn.NORM.S.INV(RAND())*'Data (DefiLlama)'!$K$11*$C$6</f>
        <v>6.7230788010015419E-2</v>
      </c>
      <c r="H1518" s="172">
        <f ca="1">'Data (DefiLlama)'!$H$12*100+_xlfn.NORM.S.INV(RAND())*'Data (DefiLlama)'!$K$12*$C$6</f>
        <v>4.4052424577835758</v>
      </c>
      <c r="I1518" s="175">
        <f ca="1">'Data (DefiLlama)'!$H$13*100+_xlfn.NORM.S.INV(RAND())*'Data (DefiLlama)'!$K$13*$C$6</f>
        <v>7.6038961846789928</v>
      </c>
      <c r="J1518" s="172">
        <f ca="1">C1518*'Allocation - Base'!$H$6+D1518*'Allocation - Base'!$H$7+E1518*'Allocation - Base'!$H$8+F1518*'Allocation - Base'!$H$9+G1518*'Allocation - Base'!$H$10+H1518*'Allocation - Base'!$H$11+I1518*'Allocation - Base'!$H$12</f>
        <v>4.2495136252789285</v>
      </c>
      <c r="K1518" s="172">
        <f t="shared" ca="1" si="70"/>
        <v>0</v>
      </c>
      <c r="L1518" s="172">
        <f t="shared" ca="1" si="71"/>
        <v>4.1495136252789289</v>
      </c>
      <c r="M1518" s="172">
        <f t="shared" ca="1" si="72"/>
        <v>4.1495136252789289</v>
      </c>
      <c r="N1518" s="172"/>
    </row>
    <row r="1519" spans="2:14" x14ac:dyDescent="0.25">
      <c r="B1519" s="164">
        <v>1487</v>
      </c>
      <c r="C1519" s="172">
        <f ca="1">'Data (DefiLlama)'!$H$7*100+_xlfn.NORM.S.INV(RAND())*'Data (DefiLlama)'!$K$7*$C$6</f>
        <v>4.168617785404849</v>
      </c>
      <c r="D1519" s="172">
        <f ca="1">'Data (DefiLlama)'!$H$8*100+_xlfn.NORM.S.INV(RAND())*'Data (DefiLlama)'!$K$8*$C$6</f>
        <v>4.5152057005456614</v>
      </c>
      <c r="E1519" s="172">
        <f ca="1">'Data (DefiLlama)'!$H$9*100+_xlfn.NORM.S.INV(RAND())*'Data (DefiLlama)'!$K$9*$C$6</f>
        <v>3.3786589494242323</v>
      </c>
      <c r="F1519" s="172">
        <f ca="1">'Data (DefiLlama)'!$H$10*100+_xlfn.NORM.S.INV(RAND())*'Data (DefiLlama)'!$K$10*$C$6</f>
        <v>3.6420062140875071</v>
      </c>
      <c r="G1519" s="172">
        <f ca="1">'Data (DefiLlama)'!$H$11*100+_xlfn.NORM.S.INV(RAND())*'Data (DefiLlama)'!$K$11*$C$6</f>
        <v>-0.3474332866878731</v>
      </c>
      <c r="H1519" s="172">
        <f ca="1">'Data (DefiLlama)'!$H$12*100+_xlfn.NORM.S.INV(RAND())*'Data (DefiLlama)'!$K$12*$C$6</f>
        <v>4.225782938469508</v>
      </c>
      <c r="I1519" s="175">
        <f ca="1">'Data (DefiLlama)'!$H$13*100+_xlfn.NORM.S.INV(RAND())*'Data (DefiLlama)'!$K$13*$C$6</f>
        <v>5.7340932573694321</v>
      </c>
      <c r="J1519" s="172">
        <f ca="1">C1519*'Allocation - Base'!$H$6+D1519*'Allocation - Base'!$H$7+E1519*'Allocation - Base'!$H$8+F1519*'Allocation - Base'!$H$9+G1519*'Allocation - Base'!$H$10+H1519*'Allocation - Base'!$H$11+I1519*'Allocation - Base'!$H$12</f>
        <v>3.8405472745499609</v>
      </c>
      <c r="K1519" s="172">
        <f t="shared" ca="1" si="70"/>
        <v>0</v>
      </c>
      <c r="L1519" s="172">
        <f t="shared" ca="1" si="71"/>
        <v>3.7405472745499608</v>
      </c>
      <c r="M1519" s="172">
        <f t="shared" ca="1" si="72"/>
        <v>3.7405472745499608</v>
      </c>
      <c r="N1519" s="172"/>
    </row>
    <row r="1520" spans="2:14" x14ac:dyDescent="0.25">
      <c r="B1520" s="164">
        <v>1488</v>
      </c>
      <c r="C1520" s="172">
        <f ca="1">'Data (DefiLlama)'!$H$7*100+_xlfn.NORM.S.INV(RAND())*'Data (DefiLlama)'!$K$7*$C$6</f>
        <v>4.0776387969476398</v>
      </c>
      <c r="D1520" s="172">
        <f ca="1">'Data (DefiLlama)'!$H$8*100+_xlfn.NORM.S.INV(RAND())*'Data (DefiLlama)'!$K$8*$C$6</f>
        <v>4.2211514799020335</v>
      </c>
      <c r="E1520" s="172">
        <f ca="1">'Data (DefiLlama)'!$H$9*100+_xlfn.NORM.S.INV(RAND())*'Data (DefiLlama)'!$K$9*$C$6</f>
        <v>4.1388932875801139</v>
      </c>
      <c r="F1520" s="172">
        <f ca="1">'Data (DefiLlama)'!$H$10*100+_xlfn.NORM.S.INV(RAND())*'Data (DefiLlama)'!$K$10*$C$6</f>
        <v>3.1463072178722458</v>
      </c>
      <c r="G1520" s="172">
        <f ca="1">'Data (DefiLlama)'!$H$11*100+_xlfn.NORM.S.INV(RAND())*'Data (DefiLlama)'!$K$11*$C$6</f>
        <v>-0.20407576656510512</v>
      </c>
      <c r="H1520" s="172">
        <f ca="1">'Data (DefiLlama)'!$H$12*100+_xlfn.NORM.S.INV(RAND())*'Data (DefiLlama)'!$K$12*$C$6</f>
        <v>5.8803172155493186</v>
      </c>
      <c r="I1520" s="175">
        <f ca="1">'Data (DefiLlama)'!$H$13*100+_xlfn.NORM.S.INV(RAND())*'Data (DefiLlama)'!$K$13*$C$6</f>
        <v>6.7345142594800915</v>
      </c>
      <c r="J1520" s="172">
        <f ca="1">C1520*'Allocation - Base'!$H$6+D1520*'Allocation - Base'!$H$7+E1520*'Allocation - Base'!$H$8+F1520*'Allocation - Base'!$H$9+G1520*'Allocation - Base'!$H$10+H1520*'Allocation - Base'!$H$11+I1520*'Allocation - Base'!$H$12</f>
        <v>4.1851466249589713</v>
      </c>
      <c r="K1520" s="172">
        <f t="shared" ca="1" si="70"/>
        <v>0.21268106624326744</v>
      </c>
      <c r="L1520" s="172">
        <f t="shared" ca="1" si="71"/>
        <v>3.872465558715704</v>
      </c>
      <c r="M1520" s="172">
        <f t="shared" ca="1" si="72"/>
        <v>4.0851466249589716</v>
      </c>
      <c r="N1520" s="172"/>
    </row>
    <row r="1521" spans="2:14" x14ac:dyDescent="0.25">
      <c r="B1521" s="164">
        <v>1489</v>
      </c>
      <c r="C1521" s="172">
        <f ca="1">'Data (DefiLlama)'!$H$7*100+_xlfn.NORM.S.INV(RAND())*'Data (DefiLlama)'!$K$7*$C$6</f>
        <v>4.1240692356896131</v>
      </c>
      <c r="D1521" s="172">
        <f ca="1">'Data (DefiLlama)'!$H$8*100+_xlfn.NORM.S.INV(RAND())*'Data (DefiLlama)'!$K$8*$C$6</f>
        <v>5.4007045047106086</v>
      </c>
      <c r="E1521" s="172">
        <f ca="1">'Data (DefiLlama)'!$H$9*100+_xlfn.NORM.S.INV(RAND())*'Data (DefiLlama)'!$K$9*$C$6</f>
        <v>4.8453193985892673</v>
      </c>
      <c r="F1521" s="172">
        <f ca="1">'Data (DefiLlama)'!$H$10*100+_xlfn.NORM.S.INV(RAND())*'Data (DefiLlama)'!$K$10*$C$6</f>
        <v>2.2631758547807364</v>
      </c>
      <c r="G1521" s="172">
        <f ca="1">'Data (DefiLlama)'!$H$11*100+_xlfn.NORM.S.INV(RAND())*'Data (DefiLlama)'!$K$11*$C$6</f>
        <v>0.2843958075568514</v>
      </c>
      <c r="H1521" s="172">
        <f ca="1">'Data (DefiLlama)'!$H$12*100+_xlfn.NORM.S.INV(RAND())*'Data (DefiLlama)'!$K$12*$C$6</f>
        <v>4.1484821034821655</v>
      </c>
      <c r="I1521" s="175">
        <f ca="1">'Data (DefiLlama)'!$H$13*100+_xlfn.NORM.S.INV(RAND())*'Data (DefiLlama)'!$K$13*$C$6</f>
        <v>6.9602009290854072</v>
      </c>
      <c r="J1521" s="172">
        <f ca="1">C1521*'Allocation - Base'!$H$6+D1521*'Allocation - Base'!$H$7+E1521*'Allocation - Base'!$H$8+F1521*'Allocation - Base'!$H$9+G1521*'Allocation - Base'!$H$10+H1521*'Allocation - Base'!$H$11+I1521*'Allocation - Base'!$H$12</f>
        <v>4.43521885243202</v>
      </c>
      <c r="K1521" s="172">
        <f t="shared" ca="1" si="70"/>
        <v>0</v>
      </c>
      <c r="L1521" s="172">
        <f t="shared" ca="1" si="71"/>
        <v>4.3352188524320203</v>
      </c>
      <c r="M1521" s="172">
        <f t="shared" ca="1" si="72"/>
        <v>4.3352188524320203</v>
      </c>
      <c r="N1521" s="172"/>
    </row>
    <row r="1522" spans="2:14" x14ac:dyDescent="0.25">
      <c r="B1522" s="164">
        <v>1490</v>
      </c>
      <c r="C1522" s="172">
        <f ca="1">'Data (DefiLlama)'!$H$7*100+_xlfn.NORM.S.INV(RAND())*'Data (DefiLlama)'!$K$7*$C$6</f>
        <v>4.6011012850546313</v>
      </c>
      <c r="D1522" s="172">
        <f ca="1">'Data (DefiLlama)'!$H$8*100+_xlfn.NORM.S.INV(RAND())*'Data (DefiLlama)'!$K$8*$C$6</f>
        <v>3.0563500894396087</v>
      </c>
      <c r="E1522" s="172">
        <f ca="1">'Data (DefiLlama)'!$H$9*100+_xlfn.NORM.S.INV(RAND())*'Data (DefiLlama)'!$K$9*$C$6</f>
        <v>4.535468892654464</v>
      </c>
      <c r="F1522" s="172">
        <f ca="1">'Data (DefiLlama)'!$H$10*100+_xlfn.NORM.S.INV(RAND())*'Data (DefiLlama)'!$K$10*$C$6</f>
        <v>2.7602615827778232</v>
      </c>
      <c r="G1522" s="172">
        <f ca="1">'Data (DefiLlama)'!$H$11*100+_xlfn.NORM.S.INV(RAND())*'Data (DefiLlama)'!$K$11*$C$6</f>
        <v>0.10520271837888373</v>
      </c>
      <c r="H1522" s="172">
        <f ca="1">'Data (DefiLlama)'!$H$12*100+_xlfn.NORM.S.INV(RAND())*'Data (DefiLlama)'!$K$12*$C$6</f>
        <v>5.6043890777238792</v>
      </c>
      <c r="I1522" s="175">
        <f ca="1">'Data (DefiLlama)'!$H$13*100+_xlfn.NORM.S.INV(RAND())*'Data (DefiLlama)'!$K$13*$C$6</f>
        <v>5.1078199277167053</v>
      </c>
      <c r="J1522" s="172">
        <f ca="1">C1522*'Allocation - Base'!$H$6+D1522*'Allocation - Base'!$H$7+E1522*'Allocation - Base'!$H$8+F1522*'Allocation - Base'!$H$9+G1522*'Allocation - Base'!$H$10+H1522*'Allocation - Base'!$H$11+I1522*'Allocation - Base'!$H$12</f>
        <v>4.1242036286174333</v>
      </c>
      <c r="K1522" s="172">
        <f t="shared" ca="1" si="70"/>
        <v>0</v>
      </c>
      <c r="L1522" s="172">
        <f t="shared" ca="1" si="71"/>
        <v>4.0242036286174336</v>
      </c>
      <c r="M1522" s="172">
        <f t="shared" ca="1" si="72"/>
        <v>4.0242036286174336</v>
      </c>
      <c r="N1522" s="172"/>
    </row>
    <row r="1523" spans="2:14" x14ac:dyDescent="0.25">
      <c r="B1523" s="164">
        <v>1491</v>
      </c>
      <c r="C1523" s="172">
        <f ca="1">'Data (DefiLlama)'!$H$7*100+_xlfn.NORM.S.INV(RAND())*'Data (DefiLlama)'!$K$7*$C$6</f>
        <v>4.1748044725136477</v>
      </c>
      <c r="D1523" s="172">
        <f ca="1">'Data (DefiLlama)'!$H$8*100+_xlfn.NORM.S.INV(RAND())*'Data (DefiLlama)'!$K$8*$C$6</f>
        <v>5.2719350617229903</v>
      </c>
      <c r="E1523" s="172">
        <f ca="1">'Data (DefiLlama)'!$H$9*100+_xlfn.NORM.S.INV(RAND())*'Data (DefiLlama)'!$K$9*$C$6</f>
        <v>3.5632251512086688</v>
      </c>
      <c r="F1523" s="172">
        <f ca="1">'Data (DefiLlama)'!$H$10*100+_xlfn.NORM.S.INV(RAND())*'Data (DefiLlama)'!$K$10*$C$6</f>
        <v>2.7551160903618874</v>
      </c>
      <c r="G1523" s="172">
        <f ca="1">'Data (DefiLlama)'!$H$11*100+_xlfn.NORM.S.INV(RAND())*'Data (DefiLlama)'!$K$11*$C$6</f>
        <v>0.37763257136265221</v>
      </c>
      <c r="H1523" s="172">
        <f ca="1">'Data (DefiLlama)'!$H$12*100+_xlfn.NORM.S.INV(RAND())*'Data (DefiLlama)'!$K$12*$C$6</f>
        <v>4.7709044978567512</v>
      </c>
      <c r="I1523" s="175">
        <f ca="1">'Data (DefiLlama)'!$H$13*100+_xlfn.NORM.S.INV(RAND())*'Data (DefiLlama)'!$K$13*$C$6</f>
        <v>6.5931160124264219</v>
      </c>
      <c r="J1523" s="172">
        <f ca="1">C1523*'Allocation - Base'!$H$6+D1523*'Allocation - Base'!$H$7+E1523*'Allocation - Base'!$H$8+F1523*'Allocation - Base'!$H$9+G1523*'Allocation - Base'!$H$10+H1523*'Allocation - Base'!$H$11+I1523*'Allocation - Base'!$H$12</f>
        <v>4.195748698233654</v>
      </c>
      <c r="K1523" s="172">
        <f t="shared" ca="1" si="70"/>
        <v>2.1768117355988097</v>
      </c>
      <c r="L1523" s="172">
        <f t="shared" ca="1" si="71"/>
        <v>1.9189369626348447</v>
      </c>
      <c r="M1523" s="172">
        <f t="shared" ca="1" si="72"/>
        <v>4.0957486982336544</v>
      </c>
      <c r="N1523" s="172"/>
    </row>
    <row r="1524" spans="2:14" x14ac:dyDescent="0.25">
      <c r="B1524" s="164">
        <v>1492</v>
      </c>
      <c r="C1524" s="172">
        <f ca="1">'Data (DefiLlama)'!$H$7*100+_xlfn.NORM.S.INV(RAND())*'Data (DefiLlama)'!$K$7*$C$6</f>
        <v>4.5767178558420518</v>
      </c>
      <c r="D1524" s="172">
        <f ca="1">'Data (DefiLlama)'!$H$8*100+_xlfn.NORM.S.INV(RAND())*'Data (DefiLlama)'!$K$8*$C$6</f>
        <v>4.3302744982616135</v>
      </c>
      <c r="E1524" s="172">
        <f ca="1">'Data (DefiLlama)'!$H$9*100+_xlfn.NORM.S.INV(RAND())*'Data (DefiLlama)'!$K$9*$C$6</f>
        <v>3.9652858647581768</v>
      </c>
      <c r="F1524" s="172">
        <f ca="1">'Data (DefiLlama)'!$H$10*100+_xlfn.NORM.S.INV(RAND())*'Data (DefiLlama)'!$K$10*$C$6</f>
        <v>4.0240011901120596</v>
      </c>
      <c r="G1524" s="172">
        <f ca="1">'Data (DefiLlama)'!$H$11*100+_xlfn.NORM.S.INV(RAND())*'Data (DefiLlama)'!$K$11*$C$6</f>
        <v>-0.73707617789090663</v>
      </c>
      <c r="H1524" s="172">
        <f ca="1">'Data (DefiLlama)'!$H$12*100+_xlfn.NORM.S.INV(RAND())*'Data (DefiLlama)'!$K$12*$C$6</f>
        <v>4.0235953749086155</v>
      </c>
      <c r="I1524" s="175">
        <f ca="1">'Data (DefiLlama)'!$H$13*100+_xlfn.NORM.S.INV(RAND())*'Data (DefiLlama)'!$K$13*$C$6</f>
        <v>6.0130360237549025</v>
      </c>
      <c r="J1524" s="172">
        <f ca="1">C1524*'Allocation - Base'!$H$6+D1524*'Allocation - Base'!$H$7+E1524*'Allocation - Base'!$H$8+F1524*'Allocation - Base'!$H$9+G1524*'Allocation - Base'!$H$10+H1524*'Allocation - Base'!$H$11+I1524*'Allocation - Base'!$H$12</f>
        <v>4.0135909448493097</v>
      </c>
      <c r="K1524" s="172">
        <f t="shared" ca="1" si="70"/>
        <v>0</v>
      </c>
      <c r="L1524" s="172">
        <f t="shared" ca="1" si="71"/>
        <v>3.9135909448493096</v>
      </c>
      <c r="M1524" s="172">
        <f t="shared" ca="1" si="72"/>
        <v>3.9135909448493096</v>
      </c>
      <c r="N1524" s="172"/>
    </row>
    <row r="1525" spans="2:14" x14ac:dyDescent="0.25">
      <c r="B1525" s="164">
        <v>1493</v>
      </c>
      <c r="C1525" s="172">
        <f ca="1">'Data (DefiLlama)'!$H$7*100+_xlfn.NORM.S.INV(RAND())*'Data (DefiLlama)'!$K$7*$C$6</f>
        <v>3.9653896219274802</v>
      </c>
      <c r="D1525" s="172">
        <f ca="1">'Data (DefiLlama)'!$H$8*100+_xlfn.NORM.S.INV(RAND())*'Data (DefiLlama)'!$K$8*$C$6</f>
        <v>4.294923875877231</v>
      </c>
      <c r="E1525" s="172">
        <f ca="1">'Data (DefiLlama)'!$H$9*100+_xlfn.NORM.S.INV(RAND())*'Data (DefiLlama)'!$K$9*$C$6</f>
        <v>4.3151198214480209</v>
      </c>
      <c r="F1525" s="172">
        <f ca="1">'Data (DefiLlama)'!$H$10*100+_xlfn.NORM.S.INV(RAND())*'Data (DefiLlama)'!$K$10*$C$6</f>
        <v>2.5082886014298147</v>
      </c>
      <c r="G1525" s="172">
        <f ca="1">'Data (DefiLlama)'!$H$11*100+_xlfn.NORM.S.INV(RAND())*'Data (DefiLlama)'!$K$11*$C$6</f>
        <v>0.69873855274970664</v>
      </c>
      <c r="H1525" s="172">
        <f ca="1">'Data (DefiLlama)'!$H$12*100+_xlfn.NORM.S.INV(RAND())*'Data (DefiLlama)'!$K$12*$C$6</f>
        <v>5.1391331123170136</v>
      </c>
      <c r="I1525" s="175">
        <f ca="1">'Data (DefiLlama)'!$H$13*100+_xlfn.NORM.S.INV(RAND())*'Data (DefiLlama)'!$K$13*$C$6</f>
        <v>5.6490578788489678</v>
      </c>
      <c r="J1525" s="172">
        <f ca="1">C1525*'Allocation - Base'!$H$6+D1525*'Allocation - Base'!$H$7+E1525*'Allocation - Base'!$H$8+F1525*'Allocation - Base'!$H$9+G1525*'Allocation - Base'!$H$10+H1525*'Allocation - Base'!$H$11+I1525*'Allocation - Base'!$H$12</f>
        <v>4.1479347053945936</v>
      </c>
      <c r="K1525" s="172">
        <f t="shared" ca="1" si="70"/>
        <v>0</v>
      </c>
      <c r="L1525" s="172">
        <f t="shared" ca="1" si="71"/>
        <v>4.047934705394594</v>
      </c>
      <c r="M1525" s="172">
        <f t="shared" ca="1" si="72"/>
        <v>4.047934705394594</v>
      </c>
      <c r="N1525" s="172"/>
    </row>
    <row r="1526" spans="2:14" x14ac:dyDescent="0.25">
      <c r="B1526" s="164">
        <v>1494</v>
      </c>
      <c r="C1526" s="172">
        <f ca="1">'Data (DefiLlama)'!$H$7*100+_xlfn.NORM.S.INV(RAND())*'Data (DefiLlama)'!$K$7*$C$6</f>
        <v>4.4259646731720848</v>
      </c>
      <c r="D1526" s="172">
        <f ca="1">'Data (DefiLlama)'!$H$8*100+_xlfn.NORM.S.INV(RAND())*'Data (DefiLlama)'!$K$8*$C$6</f>
        <v>4.2319874917660085</v>
      </c>
      <c r="E1526" s="172">
        <f ca="1">'Data (DefiLlama)'!$H$9*100+_xlfn.NORM.S.INV(RAND())*'Data (DefiLlama)'!$K$9*$C$6</f>
        <v>4.5027711268687112</v>
      </c>
      <c r="F1526" s="172">
        <f ca="1">'Data (DefiLlama)'!$H$10*100+_xlfn.NORM.S.INV(RAND())*'Data (DefiLlama)'!$K$10*$C$6</f>
        <v>3.3209957000840005</v>
      </c>
      <c r="G1526" s="172">
        <f ca="1">'Data (DefiLlama)'!$H$11*100+_xlfn.NORM.S.INV(RAND())*'Data (DefiLlama)'!$K$11*$C$6</f>
        <v>0.26542160739145787</v>
      </c>
      <c r="H1526" s="172">
        <f ca="1">'Data (DefiLlama)'!$H$12*100+_xlfn.NORM.S.INV(RAND())*'Data (DefiLlama)'!$K$12*$C$6</f>
        <v>3.8835156237123085</v>
      </c>
      <c r="I1526" s="175">
        <f ca="1">'Data (DefiLlama)'!$H$13*100+_xlfn.NORM.S.INV(RAND())*'Data (DefiLlama)'!$K$13*$C$6</f>
        <v>5.2981422180047435</v>
      </c>
      <c r="J1526" s="172">
        <f ca="1">C1526*'Allocation - Base'!$H$6+D1526*'Allocation - Base'!$H$7+E1526*'Allocation - Base'!$H$8+F1526*'Allocation - Base'!$H$9+G1526*'Allocation - Base'!$H$10+H1526*'Allocation - Base'!$H$11+I1526*'Allocation - Base'!$H$12</f>
        <v>4.107277480536724</v>
      </c>
      <c r="K1526" s="172">
        <f t="shared" ca="1" si="70"/>
        <v>0</v>
      </c>
      <c r="L1526" s="172">
        <f t="shared" ca="1" si="71"/>
        <v>4.0072774805367244</v>
      </c>
      <c r="M1526" s="172">
        <f t="shared" ca="1" si="72"/>
        <v>4.0072774805367244</v>
      </c>
      <c r="N1526" s="172"/>
    </row>
    <row r="1527" spans="2:14" x14ac:dyDescent="0.25">
      <c r="B1527" s="164">
        <v>1495</v>
      </c>
      <c r="C1527" s="172">
        <f ca="1">'Data (DefiLlama)'!$H$7*100+_xlfn.NORM.S.INV(RAND())*'Data (DefiLlama)'!$K$7*$C$6</f>
        <v>4.1776078029351096</v>
      </c>
      <c r="D1527" s="172">
        <f ca="1">'Data (DefiLlama)'!$H$8*100+_xlfn.NORM.S.INV(RAND())*'Data (DefiLlama)'!$K$8*$C$6</f>
        <v>3.5986663772678478</v>
      </c>
      <c r="E1527" s="172">
        <f ca="1">'Data (DefiLlama)'!$H$9*100+_xlfn.NORM.S.INV(RAND())*'Data (DefiLlama)'!$K$9*$C$6</f>
        <v>4.0759943158853353</v>
      </c>
      <c r="F1527" s="172">
        <f ca="1">'Data (DefiLlama)'!$H$10*100+_xlfn.NORM.S.INV(RAND())*'Data (DefiLlama)'!$K$10*$C$6</f>
        <v>3.3133539833389452</v>
      </c>
      <c r="G1527" s="172">
        <f ca="1">'Data (DefiLlama)'!$H$11*100+_xlfn.NORM.S.INV(RAND())*'Data (DefiLlama)'!$K$11*$C$6</f>
        <v>-0.41939430113638587</v>
      </c>
      <c r="H1527" s="172">
        <f ca="1">'Data (DefiLlama)'!$H$12*100+_xlfn.NORM.S.INV(RAND())*'Data (DefiLlama)'!$K$12*$C$6</f>
        <v>6.3253348606784199</v>
      </c>
      <c r="I1527" s="175">
        <f ca="1">'Data (DefiLlama)'!$H$13*100+_xlfn.NORM.S.INV(RAND())*'Data (DefiLlama)'!$K$13*$C$6</f>
        <v>7.0185220407327122</v>
      </c>
      <c r="J1527" s="172">
        <f ca="1">C1527*'Allocation - Base'!$H$6+D1527*'Allocation - Base'!$H$7+E1527*'Allocation - Base'!$H$8+F1527*'Allocation - Base'!$H$9+G1527*'Allocation - Base'!$H$10+H1527*'Allocation - Base'!$H$11+I1527*'Allocation - Base'!$H$12</f>
        <v>4.0997780282137724</v>
      </c>
      <c r="K1527" s="172">
        <f t="shared" ca="1" si="70"/>
        <v>11.798244015215783</v>
      </c>
      <c r="L1527" s="172">
        <f t="shared" ca="1" si="71"/>
        <v>-7.798465987002011</v>
      </c>
      <c r="M1527" s="172">
        <f t="shared" ca="1" si="72"/>
        <v>3.9997780282137723</v>
      </c>
      <c r="N1527" s="172"/>
    </row>
    <row r="1528" spans="2:14" x14ac:dyDescent="0.25">
      <c r="B1528" s="164">
        <v>1496</v>
      </c>
      <c r="C1528" s="172">
        <f ca="1">'Data (DefiLlama)'!$H$7*100+_xlfn.NORM.S.INV(RAND())*'Data (DefiLlama)'!$K$7*$C$6</f>
        <v>4.4884208445936045</v>
      </c>
      <c r="D1528" s="172">
        <f ca="1">'Data (DefiLlama)'!$H$8*100+_xlfn.NORM.S.INV(RAND())*'Data (DefiLlama)'!$K$8*$C$6</f>
        <v>4.9025625552264342</v>
      </c>
      <c r="E1528" s="172">
        <f ca="1">'Data (DefiLlama)'!$H$9*100+_xlfn.NORM.S.INV(RAND())*'Data (DefiLlama)'!$K$9*$C$6</f>
        <v>4.7711717043079158</v>
      </c>
      <c r="F1528" s="172">
        <f ca="1">'Data (DefiLlama)'!$H$10*100+_xlfn.NORM.S.INV(RAND())*'Data (DefiLlama)'!$K$10*$C$6</f>
        <v>2.7823180024647121</v>
      </c>
      <c r="G1528" s="172">
        <f ca="1">'Data (DefiLlama)'!$H$11*100+_xlfn.NORM.S.INV(RAND())*'Data (DefiLlama)'!$K$11*$C$6</f>
        <v>-0.23453201687335892</v>
      </c>
      <c r="H1528" s="172">
        <f ca="1">'Data (DefiLlama)'!$H$12*100+_xlfn.NORM.S.INV(RAND())*'Data (DefiLlama)'!$K$12*$C$6</f>
        <v>6.0207417430761794</v>
      </c>
      <c r="I1528" s="175">
        <f ca="1">'Data (DefiLlama)'!$H$13*100+_xlfn.NORM.S.INV(RAND())*'Data (DefiLlama)'!$K$13*$C$6</f>
        <v>5.3572107381736549</v>
      </c>
      <c r="J1528" s="172">
        <f ca="1">C1528*'Allocation - Base'!$H$6+D1528*'Allocation - Base'!$H$7+E1528*'Allocation - Base'!$H$8+F1528*'Allocation - Base'!$H$9+G1528*'Allocation - Base'!$H$10+H1528*'Allocation - Base'!$H$11+I1528*'Allocation - Base'!$H$12</f>
        <v>4.6563444788794275</v>
      </c>
      <c r="K1528" s="172">
        <f t="shared" ca="1" si="70"/>
        <v>0</v>
      </c>
      <c r="L1528" s="172">
        <f t="shared" ca="1" si="71"/>
        <v>4.5563444788794278</v>
      </c>
      <c r="M1528" s="172">
        <f t="shared" ca="1" si="72"/>
        <v>4.5563444788794278</v>
      </c>
      <c r="N1528" s="172"/>
    </row>
    <row r="1529" spans="2:14" x14ac:dyDescent="0.25">
      <c r="B1529" s="164">
        <v>1497</v>
      </c>
      <c r="C1529" s="172">
        <f ca="1">'Data (DefiLlama)'!$H$7*100+_xlfn.NORM.S.INV(RAND())*'Data (DefiLlama)'!$K$7*$C$6</f>
        <v>4.6347803713374969</v>
      </c>
      <c r="D1529" s="172">
        <f ca="1">'Data (DefiLlama)'!$H$8*100+_xlfn.NORM.S.INV(RAND())*'Data (DefiLlama)'!$K$8*$C$6</f>
        <v>4.3546799170798396</v>
      </c>
      <c r="E1529" s="172">
        <f ca="1">'Data (DefiLlama)'!$H$9*100+_xlfn.NORM.S.INV(RAND())*'Data (DefiLlama)'!$K$9*$C$6</f>
        <v>3.7067764182478617</v>
      </c>
      <c r="F1529" s="172">
        <f ca="1">'Data (DefiLlama)'!$H$10*100+_xlfn.NORM.S.INV(RAND())*'Data (DefiLlama)'!$K$10*$C$6</f>
        <v>3.7314487325769385</v>
      </c>
      <c r="G1529" s="172">
        <f ca="1">'Data (DefiLlama)'!$H$11*100+_xlfn.NORM.S.INV(RAND())*'Data (DefiLlama)'!$K$11*$C$6</f>
        <v>7.6537942458846847E-2</v>
      </c>
      <c r="H1529" s="172">
        <f ca="1">'Data (DefiLlama)'!$H$12*100+_xlfn.NORM.S.INV(RAND())*'Data (DefiLlama)'!$K$12*$C$6</f>
        <v>4.3650268899348283</v>
      </c>
      <c r="I1529" s="175">
        <f ca="1">'Data (DefiLlama)'!$H$13*100+_xlfn.NORM.S.INV(RAND())*'Data (DefiLlama)'!$K$13*$C$6</f>
        <v>7.1649157662175371</v>
      </c>
      <c r="J1529" s="172">
        <f ca="1">C1529*'Allocation - Base'!$H$6+D1529*'Allocation - Base'!$H$7+E1529*'Allocation - Base'!$H$8+F1529*'Allocation - Base'!$H$9+G1529*'Allocation - Base'!$H$10+H1529*'Allocation - Base'!$H$11+I1529*'Allocation - Base'!$H$12</f>
        <v>4.0643791258463411</v>
      </c>
      <c r="K1529" s="172">
        <f t="shared" ca="1" si="70"/>
        <v>0</v>
      </c>
      <c r="L1529" s="172">
        <f t="shared" ca="1" si="71"/>
        <v>3.964379125846341</v>
      </c>
      <c r="M1529" s="172">
        <f t="shared" ca="1" si="72"/>
        <v>3.964379125846341</v>
      </c>
      <c r="N1529" s="172"/>
    </row>
    <row r="1530" spans="2:14" x14ac:dyDescent="0.25">
      <c r="B1530" s="164">
        <v>1498</v>
      </c>
      <c r="C1530" s="172">
        <f ca="1">'Data (DefiLlama)'!$H$7*100+_xlfn.NORM.S.INV(RAND())*'Data (DefiLlama)'!$K$7*$C$6</f>
        <v>4.0887265143924694</v>
      </c>
      <c r="D1530" s="172">
        <f ca="1">'Data (DefiLlama)'!$H$8*100+_xlfn.NORM.S.INV(RAND())*'Data (DefiLlama)'!$K$8*$C$6</f>
        <v>5.5686387542492666</v>
      </c>
      <c r="E1530" s="172">
        <f ca="1">'Data (DefiLlama)'!$H$9*100+_xlfn.NORM.S.INV(RAND())*'Data (DefiLlama)'!$K$9*$C$6</f>
        <v>4.0645389969994472</v>
      </c>
      <c r="F1530" s="172">
        <f ca="1">'Data (DefiLlama)'!$H$10*100+_xlfn.NORM.S.INV(RAND())*'Data (DefiLlama)'!$K$10*$C$6</f>
        <v>3.4572987219612892</v>
      </c>
      <c r="G1530" s="172">
        <f ca="1">'Data (DefiLlama)'!$H$11*100+_xlfn.NORM.S.INV(RAND())*'Data (DefiLlama)'!$K$11*$C$6</f>
        <v>0.24146236778396729</v>
      </c>
      <c r="H1530" s="172">
        <f ca="1">'Data (DefiLlama)'!$H$12*100+_xlfn.NORM.S.INV(RAND())*'Data (DefiLlama)'!$K$12*$C$6</f>
        <v>3.0182983627629714</v>
      </c>
      <c r="I1530" s="175">
        <f ca="1">'Data (DefiLlama)'!$H$13*100+_xlfn.NORM.S.INV(RAND())*'Data (DefiLlama)'!$K$13*$C$6</f>
        <v>6.5860309381107687</v>
      </c>
      <c r="J1530" s="172">
        <f ca="1">C1530*'Allocation - Base'!$H$6+D1530*'Allocation - Base'!$H$7+E1530*'Allocation - Base'!$H$8+F1530*'Allocation - Base'!$H$9+G1530*'Allocation - Base'!$H$10+H1530*'Allocation - Base'!$H$11+I1530*'Allocation - Base'!$H$12</f>
        <v>4.0997302649335632</v>
      </c>
      <c r="K1530" s="172">
        <f t="shared" ca="1" si="70"/>
        <v>0</v>
      </c>
      <c r="L1530" s="172">
        <f t="shared" ca="1" si="71"/>
        <v>3.9997302649335631</v>
      </c>
      <c r="M1530" s="172">
        <f t="shared" ca="1" si="72"/>
        <v>3.9997302649335631</v>
      </c>
      <c r="N1530" s="172"/>
    </row>
    <row r="1531" spans="2:14" x14ac:dyDescent="0.25">
      <c r="B1531" s="164">
        <v>1499</v>
      </c>
      <c r="C1531" s="172">
        <f ca="1">'Data (DefiLlama)'!$H$7*100+_xlfn.NORM.S.INV(RAND())*'Data (DefiLlama)'!$K$7*$C$6</f>
        <v>3.7356316114232357</v>
      </c>
      <c r="D1531" s="172">
        <f ca="1">'Data (DefiLlama)'!$H$8*100+_xlfn.NORM.S.INV(RAND())*'Data (DefiLlama)'!$K$8*$C$6</f>
        <v>5.846560726007378</v>
      </c>
      <c r="E1531" s="172">
        <f ca="1">'Data (DefiLlama)'!$H$9*100+_xlfn.NORM.S.INV(RAND())*'Data (DefiLlama)'!$K$9*$C$6</f>
        <v>4.8688865556729546</v>
      </c>
      <c r="F1531" s="172">
        <f ca="1">'Data (DefiLlama)'!$H$10*100+_xlfn.NORM.S.INV(RAND())*'Data (DefiLlama)'!$K$10*$C$6</f>
        <v>3.3109621367778739</v>
      </c>
      <c r="G1531" s="172">
        <f ca="1">'Data (DefiLlama)'!$H$11*100+_xlfn.NORM.S.INV(RAND())*'Data (DefiLlama)'!$K$11*$C$6</f>
        <v>-0.83398264024036972</v>
      </c>
      <c r="H1531" s="172">
        <f ca="1">'Data (DefiLlama)'!$H$12*100+_xlfn.NORM.S.INV(RAND())*'Data (DefiLlama)'!$K$12*$C$6</f>
        <v>3.8835346319129007</v>
      </c>
      <c r="I1531" s="175">
        <f ca="1">'Data (DefiLlama)'!$H$13*100+_xlfn.NORM.S.INV(RAND())*'Data (DefiLlama)'!$K$13*$C$6</f>
        <v>6.2590652840201733</v>
      </c>
      <c r="J1531" s="172">
        <f ca="1">C1531*'Allocation - Base'!$H$6+D1531*'Allocation - Base'!$H$7+E1531*'Allocation - Base'!$H$8+F1531*'Allocation - Base'!$H$9+G1531*'Allocation - Base'!$H$10+H1531*'Allocation - Base'!$H$11+I1531*'Allocation - Base'!$H$12</f>
        <v>4.3403823666219701</v>
      </c>
      <c r="K1531" s="172">
        <f t="shared" ca="1" si="70"/>
        <v>0</v>
      </c>
      <c r="L1531" s="172">
        <f t="shared" ca="1" si="71"/>
        <v>4.2403823666219704</v>
      </c>
      <c r="M1531" s="172">
        <f t="shared" ca="1" si="72"/>
        <v>4.2403823666219704</v>
      </c>
      <c r="N1531" s="172"/>
    </row>
    <row r="1532" spans="2:14" x14ac:dyDescent="0.25">
      <c r="B1532" s="164">
        <v>1500</v>
      </c>
      <c r="C1532" s="172">
        <f ca="1">'Data (DefiLlama)'!$H$7*100+_xlfn.NORM.S.INV(RAND())*'Data (DefiLlama)'!$K$7*$C$6</f>
        <v>4.1655394990437671</v>
      </c>
      <c r="D1532" s="172">
        <f ca="1">'Data (DefiLlama)'!$H$8*100+_xlfn.NORM.S.INV(RAND())*'Data (DefiLlama)'!$K$8*$C$6</f>
        <v>4.4698818900197983</v>
      </c>
      <c r="E1532" s="172">
        <f ca="1">'Data (DefiLlama)'!$H$9*100+_xlfn.NORM.S.INV(RAND())*'Data (DefiLlama)'!$K$9*$C$6</f>
        <v>5.1797921633107347</v>
      </c>
      <c r="F1532" s="172">
        <f ca="1">'Data (DefiLlama)'!$H$10*100+_xlfn.NORM.S.INV(RAND())*'Data (DefiLlama)'!$K$10*$C$6</f>
        <v>3.1398055506161797</v>
      </c>
      <c r="G1532" s="172">
        <f ca="1">'Data (DefiLlama)'!$H$11*100+_xlfn.NORM.S.INV(RAND())*'Data (DefiLlama)'!$K$11*$C$6</f>
        <v>0.17842937621732141</v>
      </c>
      <c r="H1532" s="172">
        <f ca="1">'Data (DefiLlama)'!$H$12*100+_xlfn.NORM.S.INV(RAND())*'Data (DefiLlama)'!$K$12*$C$6</f>
        <v>4.3317210288571628</v>
      </c>
      <c r="I1532" s="175">
        <f ca="1">'Data (DefiLlama)'!$H$13*100+_xlfn.NORM.S.INV(RAND())*'Data (DefiLlama)'!$K$13*$C$6</f>
        <v>5.7065364878942209</v>
      </c>
      <c r="J1532" s="172">
        <f ca="1">C1532*'Allocation - Base'!$H$6+D1532*'Allocation - Base'!$H$7+E1532*'Allocation - Base'!$H$8+F1532*'Allocation - Base'!$H$9+G1532*'Allocation - Base'!$H$10+H1532*'Allocation - Base'!$H$11+I1532*'Allocation - Base'!$H$12</f>
        <v>4.3207599861852035</v>
      </c>
      <c r="K1532" s="172">
        <f t="shared" ca="1" si="70"/>
        <v>9.3068758122388271</v>
      </c>
      <c r="L1532" s="172">
        <f t="shared" ca="1" si="71"/>
        <v>-5.0861158260536232</v>
      </c>
      <c r="M1532" s="172">
        <f t="shared" ca="1" si="72"/>
        <v>4.2207599861852039</v>
      </c>
      <c r="N1532" s="172"/>
    </row>
  </sheetData>
  <mergeCells count="2">
    <mergeCell ref="B3:M3"/>
    <mergeCell ref="P6:Q6"/>
  </mergeCells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</sheetPr>
  <dimension ref="B2:G12"/>
  <sheetViews>
    <sheetView showGridLines="0" zoomScale="130" zoomScaleNormal="130" workbookViewId="0">
      <selection activeCell="E6" sqref="E6"/>
    </sheetView>
  </sheetViews>
  <sheetFormatPr defaultRowHeight="15" x14ac:dyDescent="0.25"/>
  <cols>
    <col min="1" max="1" width="6.5703125" style="2" customWidth="1"/>
    <col min="2" max="2" width="38" style="2" customWidth="1"/>
    <col min="3" max="3" width="12" style="2" customWidth="1"/>
    <col min="4" max="4" width="13" style="2" customWidth="1"/>
    <col min="5" max="5" width="8" style="2" customWidth="1"/>
    <col min="6" max="6" width="12" style="2" customWidth="1"/>
    <col min="7" max="7" width="11" style="2" customWidth="1"/>
    <col min="8" max="16" width="9.140625" style="2" customWidth="1"/>
    <col min="17" max="16384" width="9.140625" style="2"/>
  </cols>
  <sheetData>
    <row r="2" spans="2:7" ht="19.5" customHeight="1" x14ac:dyDescent="0.3">
      <c r="B2" s="1" t="s">
        <v>359</v>
      </c>
    </row>
    <row r="3" spans="2:7" x14ac:dyDescent="0.25">
      <c r="B3" s="3" t="s">
        <v>360</v>
      </c>
    </row>
    <row r="5" spans="2:7" x14ac:dyDescent="0.25">
      <c r="B5" s="5" t="s">
        <v>361</v>
      </c>
      <c r="C5" s="5" t="s">
        <v>362</v>
      </c>
      <c r="D5" s="5" t="s">
        <v>363</v>
      </c>
      <c r="E5" s="5" t="s">
        <v>364</v>
      </c>
      <c r="F5" s="5" t="s">
        <v>365</v>
      </c>
      <c r="G5" s="5" t="s">
        <v>366</v>
      </c>
    </row>
    <row r="6" spans="2:7" x14ac:dyDescent="0.25">
      <c r="B6" s="13" t="s">
        <v>367</v>
      </c>
      <c r="C6" s="12" t="s">
        <v>165</v>
      </c>
      <c r="D6" s="68">
        <f>SUMIF('Allocation - Base'!$D$6:$D$12,C6,'Allocation - Base'!$I$6:$I$12)</f>
        <v>7500000</v>
      </c>
      <c r="E6" s="6">
        <v>0.03</v>
      </c>
      <c r="F6" s="69">
        <f t="shared" ref="F6:F11" si="0">D6*E6</f>
        <v>225000</v>
      </c>
      <c r="G6" s="47">
        <f>-F6/Summary!$D$5</f>
        <v>-8.9999999999999993E-3</v>
      </c>
    </row>
    <row r="7" spans="2:7" x14ac:dyDescent="0.25">
      <c r="B7" s="13" t="s">
        <v>368</v>
      </c>
      <c r="C7" s="12" t="s">
        <v>167</v>
      </c>
      <c r="D7" s="68">
        <f>SUMIF('Allocation - Base'!$D$6:$D$12,C7,'Allocation - Base'!$I$6:$I$12)</f>
        <v>0</v>
      </c>
      <c r="E7" s="6">
        <v>0.02</v>
      </c>
      <c r="F7" s="69">
        <f t="shared" si="0"/>
        <v>0</v>
      </c>
      <c r="G7" s="47">
        <f>-F7/Summary!$D$5</f>
        <v>0</v>
      </c>
    </row>
    <row r="8" spans="2:7" x14ac:dyDescent="0.25">
      <c r="B8" s="13" t="s">
        <v>369</v>
      </c>
      <c r="C8" s="12" t="s">
        <v>150</v>
      </c>
      <c r="D8" s="68">
        <f>SUMIF('Allocation - Base'!$D$6:$D$12,C8,'Allocation - Base'!$I$6:$I$12)</f>
        <v>7500000</v>
      </c>
      <c r="E8" s="6">
        <v>0.03</v>
      </c>
      <c r="F8" s="69">
        <f t="shared" si="0"/>
        <v>225000</v>
      </c>
      <c r="G8" s="47">
        <f>-F8/Summary!$D$5</f>
        <v>-8.9999999999999993E-3</v>
      </c>
    </row>
    <row r="9" spans="2:7" x14ac:dyDescent="0.25">
      <c r="B9" s="13" t="s">
        <v>370</v>
      </c>
      <c r="C9" s="12" t="s">
        <v>157</v>
      </c>
      <c r="D9" s="68">
        <f>SUMIF('Allocation - Base'!$D$6:$D$12,C9,'Allocation - Base'!$I$6:$I$12)</f>
        <v>6250000</v>
      </c>
      <c r="E9" s="6">
        <v>0.03</v>
      </c>
      <c r="F9" s="69">
        <f t="shared" si="0"/>
        <v>187500</v>
      </c>
      <c r="G9" s="47">
        <f>-F9/Summary!$D$5</f>
        <v>-7.4999999999999997E-3</v>
      </c>
    </row>
    <row r="10" spans="2:7" x14ac:dyDescent="0.25">
      <c r="B10" s="13" t="s">
        <v>371</v>
      </c>
      <c r="C10" s="12" t="s">
        <v>176</v>
      </c>
      <c r="D10" s="68">
        <f>SUMIF('Allocation - Base'!$D$6:$D$12,C10,'Allocation - Base'!$I$6:$I$12)</f>
        <v>3750000</v>
      </c>
      <c r="E10" s="6">
        <v>0.25</v>
      </c>
      <c r="F10" s="69">
        <f t="shared" si="0"/>
        <v>937500</v>
      </c>
      <c r="G10" s="47">
        <f>-F10/Summary!$D$5</f>
        <v>-3.7499999999999999E-2</v>
      </c>
    </row>
    <row r="11" spans="2:7" x14ac:dyDescent="0.25">
      <c r="B11" s="13" t="s">
        <v>372</v>
      </c>
      <c r="C11" s="12" t="s">
        <v>159</v>
      </c>
      <c r="D11" s="68">
        <f>('Allocation - Base'!I7+'Allocation - Base'!I8)/2</f>
        <v>6250000</v>
      </c>
      <c r="E11" s="6">
        <v>0.2</v>
      </c>
      <c r="F11" s="69">
        <f t="shared" si="0"/>
        <v>1250000</v>
      </c>
      <c r="G11" s="47">
        <f>-F11/Summary!$D$5</f>
        <v>-0.05</v>
      </c>
    </row>
    <row r="12" spans="2:7" x14ac:dyDescent="0.25">
      <c r="B12" s="7" t="s">
        <v>373</v>
      </c>
      <c r="C12" s="9"/>
      <c r="D12" s="9"/>
      <c r="E12" s="9"/>
      <c r="F12" s="50">
        <f>SUM(F6:F11)</f>
        <v>2825000</v>
      </c>
      <c r="G12" s="70">
        <f>-F12/Summary!$D$5</f>
        <v>-0.113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000"/>
  </sheetPr>
  <dimension ref="B2:E16"/>
  <sheetViews>
    <sheetView showGridLines="0" zoomScale="145" zoomScaleNormal="145" workbookViewId="0">
      <selection activeCell="D14" sqref="D14"/>
    </sheetView>
  </sheetViews>
  <sheetFormatPr defaultRowHeight="13.5" x14ac:dyDescent="0.25"/>
  <cols>
    <col min="1" max="1" width="9.140625" style="158" customWidth="1"/>
    <col min="2" max="2" width="42" style="158" customWidth="1"/>
    <col min="3" max="5" width="15" style="158" customWidth="1"/>
    <col min="6" max="6" width="9.140625" style="158" customWidth="1"/>
    <col min="7" max="16384" width="9.140625" style="158"/>
  </cols>
  <sheetData>
    <row r="2" spans="2:5" ht="19.5" customHeight="1" x14ac:dyDescent="0.25">
      <c r="B2" s="157" t="s">
        <v>374</v>
      </c>
    </row>
    <row r="3" spans="2:5" x14ac:dyDescent="0.25">
      <c r="B3" s="159" t="s">
        <v>375</v>
      </c>
    </row>
    <row r="5" spans="2:5" x14ac:dyDescent="0.25">
      <c r="B5" s="34" t="s">
        <v>364</v>
      </c>
      <c r="C5" s="34" t="s">
        <v>376</v>
      </c>
      <c r="D5" s="34" t="s">
        <v>339</v>
      </c>
      <c r="E5" s="34" t="s">
        <v>366</v>
      </c>
    </row>
    <row r="6" spans="2:5" ht="15.75" customHeight="1" x14ac:dyDescent="0.25">
      <c r="B6" s="13" t="s">
        <v>340</v>
      </c>
      <c r="C6" s="54">
        <v>0.03</v>
      </c>
      <c r="D6" s="54">
        <v>0.35</v>
      </c>
      <c r="E6" s="38">
        <f t="shared" ref="E6:E11" si="0">-C6*D6</f>
        <v>-1.0499999999999999E-2</v>
      </c>
    </row>
    <row r="7" spans="2:5" ht="15.75" customHeight="1" x14ac:dyDescent="0.25">
      <c r="B7" s="13" t="s">
        <v>341</v>
      </c>
      <c r="C7" s="54">
        <v>0</v>
      </c>
      <c r="D7" s="54">
        <v>0.1</v>
      </c>
      <c r="E7" s="38">
        <f t="shared" si="0"/>
        <v>0</v>
      </c>
    </row>
    <row r="8" spans="2:5" ht="15.75" customHeight="1" x14ac:dyDescent="0.25">
      <c r="B8" s="13" t="s">
        <v>342</v>
      </c>
      <c r="C8" s="54">
        <v>0.05</v>
      </c>
      <c r="D8" s="54">
        <v>0.3</v>
      </c>
      <c r="E8" s="38">
        <f t="shared" si="0"/>
        <v>-1.4999999999999999E-2</v>
      </c>
    </row>
    <row r="9" spans="2:5" ht="15.75" customHeight="1" x14ac:dyDescent="0.25">
      <c r="B9" s="13" t="s">
        <v>343</v>
      </c>
      <c r="C9" s="54">
        <v>0.2</v>
      </c>
      <c r="D9" s="54">
        <v>0.1</v>
      </c>
      <c r="E9" s="38">
        <f t="shared" si="0"/>
        <v>-2.0000000000000004E-2</v>
      </c>
    </row>
    <row r="10" spans="2:5" ht="15.75" customHeight="1" x14ac:dyDescent="0.25">
      <c r="B10" s="13" t="s">
        <v>377</v>
      </c>
      <c r="C10" s="54">
        <v>0</v>
      </c>
      <c r="D10" s="54">
        <v>0.1</v>
      </c>
      <c r="E10" s="38">
        <f t="shared" si="0"/>
        <v>0</v>
      </c>
    </row>
    <row r="11" spans="2:5" ht="15.75" customHeight="1" x14ac:dyDescent="0.25">
      <c r="B11" s="13" t="s">
        <v>378</v>
      </c>
      <c r="C11" s="54">
        <v>0</v>
      </c>
      <c r="D11" s="54">
        <v>0.15</v>
      </c>
      <c r="E11" s="38">
        <f t="shared" si="0"/>
        <v>0</v>
      </c>
    </row>
    <row r="12" spans="2:5" ht="15.75" customHeight="1" x14ac:dyDescent="0.25">
      <c r="B12" s="58" t="s">
        <v>379</v>
      </c>
      <c r="C12" s="160"/>
      <c r="D12" s="160"/>
      <c r="E12" s="161">
        <f>SUM(E6:E11)</f>
        <v>-4.5499999999999999E-2</v>
      </c>
    </row>
    <row r="13" spans="2:5" ht="15.75" customHeight="1" x14ac:dyDescent="0.25">
      <c r="B13" s="58" t="s">
        <v>380</v>
      </c>
      <c r="C13" s="160"/>
      <c r="D13" s="160"/>
      <c r="E13" s="162">
        <f>-E12*Summary!$D$4</f>
        <v>0</v>
      </c>
    </row>
    <row r="14" spans="2:5" ht="15.75" customHeight="1" x14ac:dyDescent="0.25">
      <c r="B14" s="58" t="s">
        <v>381</v>
      </c>
      <c r="C14" s="163">
        <f>Summary!D10</f>
        <v>4.1689999999999998E-2</v>
      </c>
      <c r="D14" s="160"/>
      <c r="E14" s="63">
        <f>Summary!D10+E12</f>
        <v>-3.8100000000000009E-3</v>
      </c>
    </row>
    <row r="16" spans="2:5" x14ac:dyDescent="0.25">
      <c r="B16" s="205"/>
      <c r="C16" s="206"/>
      <c r="D16" s="206"/>
      <c r="E16" s="206"/>
    </row>
  </sheetData>
  <mergeCells count="1">
    <mergeCell ref="B16:E16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</sheetPr>
  <dimension ref="B2:U54"/>
  <sheetViews>
    <sheetView showGridLines="0" topLeftCell="A21" zoomScale="130" zoomScaleNormal="130" workbookViewId="0">
      <selection activeCell="B47" sqref="B47"/>
    </sheetView>
  </sheetViews>
  <sheetFormatPr defaultRowHeight="15" x14ac:dyDescent="0.25"/>
  <cols>
    <col min="1" max="1" width="9.140625" style="2" customWidth="1"/>
    <col min="2" max="2" width="37.42578125" style="2" customWidth="1"/>
    <col min="3" max="3" width="24" style="2" customWidth="1"/>
    <col min="4" max="15" width="8" style="2" customWidth="1"/>
    <col min="16" max="17" width="11" style="2" customWidth="1"/>
    <col min="18" max="18" width="9.140625" style="2" customWidth="1"/>
    <col min="19" max="16384" width="9.140625" style="2"/>
  </cols>
  <sheetData>
    <row r="2" spans="2:21" ht="19.5" customHeight="1" x14ac:dyDescent="0.3">
      <c r="B2" s="1" t="s">
        <v>382</v>
      </c>
    </row>
    <row r="3" spans="2:21" x14ac:dyDescent="0.25">
      <c r="B3" s="207" t="s">
        <v>383</v>
      </c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</row>
    <row r="4" spans="2:21" x14ac:dyDescent="0.25">
      <c r="B4" s="210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</row>
    <row r="5" spans="2:21" x14ac:dyDescent="0.25">
      <c r="B5" s="79" t="s">
        <v>2</v>
      </c>
      <c r="C5" s="79" t="s">
        <v>195</v>
      </c>
      <c r="D5" s="79" t="s">
        <v>384</v>
      </c>
      <c r="E5" s="79" t="s">
        <v>385</v>
      </c>
      <c r="F5" s="79" t="s">
        <v>386</v>
      </c>
      <c r="G5" s="79" t="s">
        <v>387</v>
      </c>
      <c r="H5" s="79" t="s">
        <v>388</v>
      </c>
      <c r="I5" s="79" t="s">
        <v>389</v>
      </c>
      <c r="J5" s="79" t="s">
        <v>390</v>
      </c>
      <c r="K5" s="79" t="s">
        <v>391</v>
      </c>
      <c r="L5" s="79" t="s">
        <v>392</v>
      </c>
      <c r="M5" s="79" t="s">
        <v>393</v>
      </c>
      <c r="N5" s="79" t="s">
        <v>394</v>
      </c>
      <c r="O5" s="79" t="s">
        <v>395</v>
      </c>
      <c r="P5" s="79" t="s">
        <v>396</v>
      </c>
      <c r="Q5" s="79" t="s">
        <v>397</v>
      </c>
    </row>
    <row r="6" spans="2:21" x14ac:dyDescent="0.25">
      <c r="B6" s="78" t="s">
        <v>398</v>
      </c>
      <c r="C6" s="103">
        <f>'Allocation - Base'!H6</f>
        <v>0.3</v>
      </c>
      <c r="D6" s="115">
        <v>7</v>
      </c>
      <c r="E6" s="115">
        <v>6</v>
      </c>
      <c r="F6" s="116">
        <v>5</v>
      </c>
      <c r="G6" s="116">
        <v>5.23</v>
      </c>
      <c r="H6" s="116">
        <v>5.25</v>
      </c>
      <c r="I6" s="116">
        <v>5.21</v>
      </c>
      <c r="J6" s="116">
        <v>4.97</v>
      </c>
      <c r="K6" s="116">
        <v>4.63</v>
      </c>
      <c r="L6" s="116">
        <v>4.5</v>
      </c>
      <c r="M6" s="116">
        <v>4.5</v>
      </c>
      <c r="N6" s="116">
        <v>4.3099999999999996</v>
      </c>
      <c r="O6" s="116">
        <v>4.25</v>
      </c>
      <c r="P6" s="117">
        <f t="shared" ref="P6:P12" si="0">SUM(D6:O6)/12</f>
        <v>5.0708333333333337</v>
      </c>
      <c r="Q6" s="117">
        <f t="shared" ref="Q6:Q12" si="1">AVERAGE(D6:O6)</f>
        <v>5.0708333333333337</v>
      </c>
    </row>
    <row r="7" spans="2:21" x14ac:dyDescent="0.25">
      <c r="B7" s="78" t="s">
        <v>44</v>
      </c>
      <c r="C7" s="103">
        <f>'Allocation - Base'!H7</f>
        <v>0.25</v>
      </c>
      <c r="D7" s="115">
        <v>4</v>
      </c>
      <c r="E7" s="115">
        <v>4</v>
      </c>
      <c r="F7" s="115">
        <v>4</v>
      </c>
      <c r="G7" s="115">
        <v>4</v>
      </c>
      <c r="H7" s="115">
        <v>4</v>
      </c>
      <c r="I7" s="116">
        <v>4.5</v>
      </c>
      <c r="J7" s="116">
        <v>4.4400000000000004</v>
      </c>
      <c r="K7" s="116">
        <v>4.4400000000000004</v>
      </c>
      <c r="L7" s="116">
        <v>3.43</v>
      </c>
      <c r="M7" s="116">
        <v>3.26</v>
      </c>
      <c r="N7" s="116">
        <v>4.2300000000000004</v>
      </c>
      <c r="O7" s="116">
        <v>4.04</v>
      </c>
      <c r="P7" s="117">
        <f t="shared" si="0"/>
        <v>4.0283333333333333</v>
      </c>
      <c r="Q7" s="117">
        <f t="shared" si="1"/>
        <v>4.0283333333333333</v>
      </c>
    </row>
    <row r="8" spans="2:21" x14ac:dyDescent="0.25">
      <c r="B8" s="78" t="s">
        <v>399</v>
      </c>
      <c r="C8" s="103">
        <f>'Allocation - Base'!H8</f>
        <v>0.25</v>
      </c>
      <c r="D8" s="115">
        <v>5</v>
      </c>
      <c r="E8" s="115">
        <v>5</v>
      </c>
      <c r="F8" s="115">
        <v>5</v>
      </c>
      <c r="G8" s="115">
        <v>5</v>
      </c>
      <c r="H8" s="115">
        <v>5</v>
      </c>
      <c r="I8" s="115">
        <v>5</v>
      </c>
      <c r="J8" s="115">
        <v>5.5</v>
      </c>
      <c r="K8" s="116">
        <v>6.64</v>
      </c>
      <c r="L8" s="116">
        <v>5.31</v>
      </c>
      <c r="M8" s="116">
        <v>5.57</v>
      </c>
      <c r="N8" s="116">
        <v>5.84</v>
      </c>
      <c r="O8" s="116">
        <v>5.19</v>
      </c>
      <c r="P8" s="117">
        <f t="shared" si="0"/>
        <v>5.3374999999999995</v>
      </c>
      <c r="Q8" s="117">
        <f t="shared" si="1"/>
        <v>5.3374999999999995</v>
      </c>
    </row>
    <row r="9" spans="2:21" x14ac:dyDescent="0.25">
      <c r="B9" s="78" t="s">
        <v>15</v>
      </c>
      <c r="C9" s="103">
        <f>'Allocation - Base'!H9</f>
        <v>0</v>
      </c>
      <c r="D9" s="116">
        <v>3.17</v>
      </c>
      <c r="E9" s="116">
        <v>4.3899999999999997</v>
      </c>
      <c r="F9" s="116">
        <v>5.05</v>
      </c>
      <c r="G9" s="116">
        <v>4.83</v>
      </c>
      <c r="H9" s="116">
        <v>4.03</v>
      </c>
      <c r="I9" s="116">
        <v>2.48</v>
      </c>
      <c r="J9" s="116">
        <v>2.34</v>
      </c>
      <c r="K9" s="116">
        <v>2.67</v>
      </c>
      <c r="L9" s="116">
        <v>2.16</v>
      </c>
      <c r="M9" s="116">
        <v>1.74</v>
      </c>
      <c r="N9" s="116">
        <v>2.9</v>
      </c>
      <c r="O9" s="116">
        <v>2.2999999999999998</v>
      </c>
      <c r="P9" s="117">
        <f t="shared" si="0"/>
        <v>3.1716666666666664</v>
      </c>
      <c r="Q9" s="117">
        <f t="shared" si="1"/>
        <v>3.1716666666666664</v>
      </c>
    </row>
    <row r="10" spans="2:21" x14ac:dyDescent="0.25">
      <c r="B10" s="78" t="s">
        <v>400</v>
      </c>
      <c r="C10" s="103">
        <f>'Allocation - Base'!H10</f>
        <v>0.05</v>
      </c>
      <c r="D10" s="116">
        <v>3.73</v>
      </c>
      <c r="E10" s="116">
        <v>4.2</v>
      </c>
      <c r="F10" s="116">
        <v>4.01</v>
      </c>
      <c r="G10" s="116">
        <v>3.97</v>
      </c>
      <c r="H10" s="116">
        <v>3.57</v>
      </c>
      <c r="I10" s="116">
        <v>3.45</v>
      </c>
      <c r="J10" s="116">
        <v>3.43</v>
      </c>
      <c r="K10" s="116">
        <v>3.85</v>
      </c>
      <c r="L10" s="116">
        <v>1.98</v>
      </c>
      <c r="M10" s="116">
        <v>2.74</v>
      </c>
      <c r="N10" s="116">
        <v>4.0599999999999996</v>
      </c>
      <c r="O10" s="116">
        <v>3.33</v>
      </c>
      <c r="P10" s="117">
        <f t="shared" si="0"/>
        <v>3.5266666666666668</v>
      </c>
      <c r="Q10" s="117">
        <f t="shared" si="1"/>
        <v>3.5266666666666668</v>
      </c>
    </row>
    <row r="11" spans="2:21" x14ac:dyDescent="0.25">
      <c r="B11" s="78" t="s">
        <v>17</v>
      </c>
      <c r="C11" s="103">
        <f>'Allocation - Base'!H11</f>
        <v>0.15</v>
      </c>
      <c r="D11" s="115">
        <v>9</v>
      </c>
      <c r="E11" s="116">
        <v>9.18</v>
      </c>
      <c r="F11" s="116">
        <v>9.1</v>
      </c>
      <c r="G11" s="116">
        <v>9.08</v>
      </c>
      <c r="H11" s="116">
        <v>7.13</v>
      </c>
      <c r="I11" s="116">
        <v>6.82</v>
      </c>
      <c r="J11" s="116">
        <v>6.44</v>
      </c>
      <c r="K11" s="116">
        <v>5.41</v>
      </c>
      <c r="L11" s="116">
        <v>4.5599999999999996</v>
      </c>
      <c r="M11" s="116">
        <v>4.49</v>
      </c>
      <c r="N11" s="116">
        <v>4.82</v>
      </c>
      <c r="O11" s="116">
        <v>4.71</v>
      </c>
      <c r="P11" s="117">
        <f t="shared" si="0"/>
        <v>6.7283333333333326</v>
      </c>
      <c r="Q11" s="117">
        <f t="shared" si="1"/>
        <v>6.7283333333333326</v>
      </c>
    </row>
    <row r="12" spans="2:21" x14ac:dyDescent="0.25">
      <c r="B12" s="78" t="s">
        <v>401</v>
      </c>
      <c r="C12" s="103">
        <f>'Allocation - Base'!H12</f>
        <v>0</v>
      </c>
      <c r="D12" s="115">
        <v>11.5</v>
      </c>
      <c r="E12" s="116">
        <v>11.64</v>
      </c>
      <c r="F12" s="116">
        <v>9.81</v>
      </c>
      <c r="G12" s="116">
        <v>10.14</v>
      </c>
      <c r="H12" s="116">
        <v>5.74</v>
      </c>
      <c r="I12" s="116">
        <v>9.69</v>
      </c>
      <c r="J12" s="116">
        <v>8.76</v>
      </c>
      <c r="K12" s="116">
        <v>3.33</v>
      </c>
      <c r="L12" s="116">
        <v>5.41</v>
      </c>
      <c r="M12" s="116">
        <v>2.8</v>
      </c>
      <c r="N12" s="116">
        <v>5.0199999999999996</v>
      </c>
      <c r="O12" s="116">
        <v>4</v>
      </c>
      <c r="P12" s="117">
        <f t="shared" si="0"/>
        <v>7.3199999999999994</v>
      </c>
      <c r="Q12" s="117">
        <f t="shared" si="1"/>
        <v>7.3199999999999994</v>
      </c>
    </row>
    <row r="13" spans="2:21" x14ac:dyDescent="0.25">
      <c r="B13" s="118" t="s">
        <v>402</v>
      </c>
      <c r="C13" s="119">
        <f>SUM(C6:C12)</f>
        <v>1</v>
      </c>
      <c r="D13" s="120">
        <f t="shared" ref="D13:O13" si="2">SUMPRODUCT($C$6:$C$12,D6:D12)</f>
        <v>5.886499999999999</v>
      </c>
      <c r="E13" s="120">
        <f t="shared" si="2"/>
        <v>5.6369999999999996</v>
      </c>
      <c r="F13" s="120">
        <f t="shared" si="2"/>
        <v>5.3155000000000001</v>
      </c>
      <c r="G13" s="120">
        <f t="shared" si="2"/>
        <v>5.3795000000000002</v>
      </c>
      <c r="H13" s="120">
        <f t="shared" si="2"/>
        <v>5.0729999999999995</v>
      </c>
      <c r="I13" s="120">
        <f t="shared" si="2"/>
        <v>5.1334999999999997</v>
      </c>
      <c r="J13" s="120">
        <f t="shared" si="2"/>
        <v>5.1135000000000002</v>
      </c>
      <c r="K13" s="120">
        <f t="shared" si="2"/>
        <v>5.1629999999999994</v>
      </c>
      <c r="L13" s="120">
        <f t="shared" si="2"/>
        <v>4.3180000000000005</v>
      </c>
      <c r="M13" s="120">
        <f t="shared" si="2"/>
        <v>4.3680000000000003</v>
      </c>
      <c r="N13" s="120">
        <f t="shared" si="2"/>
        <v>4.7365000000000004</v>
      </c>
      <c r="O13" s="120">
        <f t="shared" si="2"/>
        <v>4.4555000000000007</v>
      </c>
      <c r="P13" s="121"/>
      <c r="Q13" s="121"/>
    </row>
    <row r="14" spans="2:21" x14ac:dyDescent="0.25">
      <c r="B14" s="118" t="s">
        <v>403</v>
      </c>
      <c r="C14" s="121"/>
      <c r="D14" s="122">
        <f t="shared" ref="D14:O14" si="3">D13/12/100</f>
        <v>4.9054166666666656E-3</v>
      </c>
      <c r="E14" s="122">
        <f t="shared" si="3"/>
        <v>4.6974999999999994E-3</v>
      </c>
      <c r="F14" s="122">
        <f t="shared" si="3"/>
        <v>4.4295833333333331E-3</v>
      </c>
      <c r="G14" s="122">
        <f t="shared" si="3"/>
        <v>4.4829166666666672E-3</v>
      </c>
      <c r="H14" s="122">
        <f t="shared" si="3"/>
        <v>4.2274999999999995E-3</v>
      </c>
      <c r="I14" s="122">
        <f t="shared" si="3"/>
        <v>4.277916666666666E-3</v>
      </c>
      <c r="J14" s="122">
        <f t="shared" si="3"/>
        <v>4.2612500000000003E-3</v>
      </c>
      <c r="K14" s="122">
        <f t="shared" si="3"/>
        <v>4.3024999999999999E-3</v>
      </c>
      <c r="L14" s="122">
        <f t="shared" si="3"/>
        <v>3.598333333333334E-3</v>
      </c>
      <c r="M14" s="122">
        <f t="shared" si="3"/>
        <v>3.6400000000000004E-3</v>
      </c>
      <c r="N14" s="122">
        <f t="shared" si="3"/>
        <v>3.9470833333333337E-3</v>
      </c>
      <c r="O14" s="122">
        <f t="shared" si="3"/>
        <v>3.7129166666666673E-3</v>
      </c>
      <c r="P14" s="121"/>
      <c r="Q14" s="121"/>
    </row>
    <row r="15" spans="2:21" x14ac:dyDescent="0.25">
      <c r="B15" s="118" t="s">
        <v>404</v>
      </c>
      <c r="C15" s="121"/>
      <c r="D15" s="123">
        <f>D14/100</f>
        <v>4.9054166666666655E-5</v>
      </c>
      <c r="E15" s="123">
        <f t="shared" ref="E15:O15" si="4">(1+D15)*(1+E14)-1</f>
        <v>4.7467845986146617E-3</v>
      </c>
      <c r="F15" s="123">
        <f t="shared" si="4"/>
        <v>9.1973942098930728E-3</v>
      </c>
      <c r="G15" s="123">
        <f t="shared" si="4"/>
        <v>1.3721542028353184E-2</v>
      </c>
      <c r="H15" s="123">
        <f t="shared" si="4"/>
        <v>1.8007049847278189E-2</v>
      </c>
      <c r="I15" s="123">
        <f t="shared" si="4"/>
        <v>2.2361999172604063E-2</v>
      </c>
      <c r="J15" s="123">
        <f t="shared" si="4"/>
        <v>2.6718539241578521E-2</v>
      </c>
      <c r="K15" s="123">
        <f t="shared" si="4"/>
        <v>3.113599575666548E-2</v>
      </c>
      <c r="L15" s="123">
        <f t="shared" si="4"/>
        <v>3.4846366781396521E-2</v>
      </c>
      <c r="M15" s="123">
        <f t="shared" si="4"/>
        <v>3.86132075564809E-2</v>
      </c>
      <c r="N15" s="123">
        <f t="shared" si="4"/>
        <v>4.271270043780695E-2</v>
      </c>
      <c r="O15" s="123">
        <f t="shared" si="4"/>
        <v>4.6584205801807554E-2</v>
      </c>
      <c r="P15" s="121"/>
      <c r="Q15" s="121"/>
    </row>
    <row r="16" spans="2:21" s="125" customFormat="1" x14ac:dyDescent="0.25">
      <c r="B16" s="124"/>
      <c r="D16" s="126"/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</row>
    <row r="17" spans="2:15" x14ac:dyDescent="0.25">
      <c r="B17" s="109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</row>
    <row r="18" spans="2:15" x14ac:dyDescent="0.25">
      <c r="B18" s="79" t="s">
        <v>405</v>
      </c>
      <c r="C18" s="131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</row>
    <row r="19" spans="2:15" x14ac:dyDescent="0.25">
      <c r="B19" s="78" t="s">
        <v>406</v>
      </c>
      <c r="C19" s="129">
        <f>O15</f>
        <v>4.6584205801807554E-2</v>
      </c>
    </row>
    <row r="20" spans="2:15" x14ac:dyDescent="0.25">
      <c r="B20" s="78" t="s">
        <v>407</v>
      </c>
      <c r="C20" s="129">
        <f>O15</f>
        <v>4.6584205801807554E-2</v>
      </c>
    </row>
    <row r="21" spans="2:15" x14ac:dyDescent="0.25">
      <c r="B21" s="78" t="s">
        <v>408</v>
      </c>
      <c r="C21" s="130">
        <f>AVERAGE(D13:O13)</f>
        <v>5.0482916666666666</v>
      </c>
    </row>
    <row r="22" spans="2:15" x14ac:dyDescent="0.25">
      <c r="B22" s="78" t="s">
        <v>409</v>
      </c>
      <c r="C22" s="130">
        <f>MAX(D13:O13)</f>
        <v>5.886499999999999</v>
      </c>
    </row>
    <row r="23" spans="2:15" x14ac:dyDescent="0.25">
      <c r="B23" s="78" t="s">
        <v>410</v>
      </c>
      <c r="C23" s="130">
        <f>MIN(D13:O13)</f>
        <v>4.3180000000000005</v>
      </c>
    </row>
    <row r="24" spans="2:15" x14ac:dyDescent="0.25">
      <c r="B24" s="78" t="s">
        <v>411</v>
      </c>
      <c r="C24" s="130">
        <f>STDEV(D13:O13)</f>
        <v>0.49546027536998011</v>
      </c>
    </row>
    <row r="25" spans="2:15" x14ac:dyDescent="0.25">
      <c r="B25" s="78" t="s">
        <v>412</v>
      </c>
      <c r="C25" s="130">
        <f>AVERAGE(D13:O13)-3.6</f>
        <v>1.4482916666666665</v>
      </c>
    </row>
    <row r="26" spans="2:15" x14ac:dyDescent="0.25">
      <c r="B26" s="111"/>
      <c r="C26" s="111"/>
      <c r="D26" s="111"/>
      <c r="E26" s="111"/>
      <c r="F26" s="111"/>
      <c r="G26" s="111"/>
    </row>
    <row r="27" spans="2:15" ht="17.25" customHeight="1" x14ac:dyDescent="0.3">
      <c r="B27" s="211" t="s">
        <v>413</v>
      </c>
      <c r="C27" s="208"/>
      <c r="D27" s="208"/>
      <c r="E27" s="208"/>
      <c r="F27" s="208"/>
      <c r="G27" s="111"/>
    </row>
    <row r="28" spans="2:15" x14ac:dyDescent="0.25">
      <c r="B28" s="111"/>
      <c r="C28" s="111"/>
      <c r="D28" s="111"/>
      <c r="E28" s="111"/>
      <c r="F28" s="111"/>
      <c r="G28" s="111"/>
    </row>
    <row r="29" spans="2:15" ht="20.100000000000001" customHeight="1" x14ac:dyDescent="0.25">
      <c r="B29" s="209" t="s">
        <v>414</v>
      </c>
      <c r="C29" s="208"/>
      <c r="D29" s="111"/>
      <c r="E29" s="111"/>
      <c r="F29" s="111"/>
      <c r="G29" s="111"/>
    </row>
    <row r="30" spans="2:15" x14ac:dyDescent="0.25">
      <c r="B30" s="110" t="s">
        <v>415</v>
      </c>
      <c r="C30" s="112">
        <f>O15</f>
        <v>4.6584205801807554E-2</v>
      </c>
      <c r="D30" s="111"/>
      <c r="E30" s="111"/>
      <c r="F30" s="111"/>
      <c r="G30" s="111"/>
    </row>
    <row r="31" spans="2:15" x14ac:dyDescent="0.25">
      <c r="B31" s="110" t="s">
        <v>416</v>
      </c>
      <c r="C31" s="112">
        <f>STDEV(D14:O14)*SQRT(12)</f>
        <v>1.4302706167881203E-3</v>
      </c>
      <c r="D31" s="111"/>
      <c r="E31" s="111"/>
      <c r="F31" s="111"/>
      <c r="G31" s="111"/>
    </row>
    <row r="32" spans="2:15" x14ac:dyDescent="0.25">
      <c r="B32" s="110" t="s">
        <v>417</v>
      </c>
      <c r="C32" s="112">
        <f>Summary!D6</f>
        <v>3.5999999999999997E-2</v>
      </c>
      <c r="D32" s="111"/>
      <c r="E32" s="111"/>
      <c r="F32" s="111"/>
      <c r="G32" s="111"/>
    </row>
    <row r="33" spans="2:7" x14ac:dyDescent="0.25">
      <c r="B33" s="110" t="s">
        <v>418</v>
      </c>
      <c r="C33" s="112">
        <f>C30-C32</f>
        <v>1.0584205801807557E-2</v>
      </c>
      <c r="D33" s="111"/>
      <c r="E33" s="111"/>
      <c r="F33" s="111"/>
      <c r="G33" s="111"/>
    </row>
    <row r="34" spans="2:7" x14ac:dyDescent="0.25">
      <c r="B34" s="111"/>
      <c r="C34" s="111"/>
      <c r="D34" s="111"/>
      <c r="E34" s="111"/>
      <c r="F34" s="111"/>
      <c r="G34" s="111"/>
    </row>
    <row r="35" spans="2:7" ht="20.100000000000001" customHeight="1" x14ac:dyDescent="0.25">
      <c r="B35" s="209" t="s">
        <v>419</v>
      </c>
      <c r="C35" s="208"/>
      <c r="D35" s="111"/>
      <c r="E35" s="111"/>
      <c r="F35" s="111"/>
      <c r="G35" s="111"/>
    </row>
    <row r="36" spans="2:7" x14ac:dyDescent="0.25">
      <c r="B36" s="110" t="s">
        <v>420</v>
      </c>
      <c r="C36" s="112">
        <f t="array" ref="C36">SQRT(SUMPRODUCT((D14:O14&lt;C32/12)*(D14:O14-C32/12)^2)/12)*SQRT(12)</f>
        <v>0</v>
      </c>
      <c r="D36" s="111"/>
      <c r="E36" s="111"/>
      <c r="F36" s="111"/>
      <c r="G36" s="111"/>
    </row>
    <row r="37" spans="2:7" x14ac:dyDescent="0.25">
      <c r="B37" s="110" t="s">
        <v>421</v>
      </c>
      <c r="C37" s="113">
        <f>IFERROR(C33/C31, "n/a")</f>
        <v>7.4001420972878007</v>
      </c>
      <c r="D37" s="111"/>
      <c r="E37" s="111"/>
      <c r="F37" s="111"/>
      <c r="G37" s="111"/>
    </row>
    <row r="38" spans="2:7" x14ac:dyDescent="0.25">
      <c r="B38" s="110" t="s">
        <v>422</v>
      </c>
      <c r="C38" s="113" t="str">
        <f>IFERROR(C33/C36, "N/A")</f>
        <v>N/A</v>
      </c>
      <c r="D38" s="111"/>
      <c r="E38" s="111"/>
      <c r="F38" s="111"/>
      <c r="G38" s="111"/>
    </row>
    <row r="39" spans="2:7" x14ac:dyDescent="0.25">
      <c r="B39" s="110" t="s">
        <v>423</v>
      </c>
      <c r="C39" s="113" t="str">
        <f>IFERROR(C30/ABS(#REF!), "N/A: No drawdown in window")</f>
        <v>N/A: No drawdown in window</v>
      </c>
      <c r="D39" s="111"/>
      <c r="E39" s="111"/>
      <c r="F39" s="111"/>
      <c r="G39" s="111"/>
    </row>
    <row r="40" spans="2:7" x14ac:dyDescent="0.25">
      <c r="B40" s="111"/>
      <c r="C40" s="111"/>
      <c r="D40" s="111"/>
      <c r="E40" s="111"/>
      <c r="F40" s="111"/>
      <c r="G40" s="111"/>
    </row>
    <row r="41" spans="2:7" ht="20.100000000000001" customHeight="1" x14ac:dyDescent="0.25">
      <c r="B41" s="209" t="s">
        <v>424</v>
      </c>
      <c r="C41" s="208"/>
      <c r="D41" s="111"/>
      <c r="E41" s="111"/>
      <c r="F41" s="111"/>
      <c r="G41" s="111"/>
    </row>
    <row r="42" spans="2:7" x14ac:dyDescent="0.25">
      <c r="B42" s="110" t="s">
        <v>425</v>
      </c>
      <c r="C42" s="114">
        <f>COUNTIF(D14:O14,"&gt;0")/12</f>
        <v>1</v>
      </c>
      <c r="D42" s="111"/>
      <c r="E42" s="111"/>
      <c r="F42" s="111"/>
      <c r="G42" s="111"/>
    </row>
    <row r="43" spans="2:7" x14ac:dyDescent="0.25">
      <c r="B43" s="110" t="s">
        <v>426</v>
      </c>
      <c r="C43" s="114">
        <f>COUNTIF(D14:O14,"&gt;"&amp;C32/12)/12</f>
        <v>1</v>
      </c>
      <c r="D43" s="111"/>
      <c r="E43" s="111"/>
      <c r="F43" s="111"/>
      <c r="G43" s="111"/>
    </row>
    <row r="44" spans="2:7" x14ac:dyDescent="0.25">
      <c r="B44" s="110" t="s">
        <v>427</v>
      </c>
      <c r="C44" s="114">
        <f>COUNTIF(D14:O14,"&lt;"&amp;C32/12)/12</f>
        <v>0</v>
      </c>
      <c r="D44" s="111"/>
      <c r="E44" s="111"/>
      <c r="F44" s="111"/>
      <c r="G44" s="111"/>
    </row>
    <row r="45" spans="2:7" x14ac:dyDescent="0.25">
      <c r="B45" s="111"/>
      <c r="C45" s="111"/>
      <c r="D45" s="111"/>
      <c r="E45" s="111"/>
      <c r="F45" s="111"/>
      <c r="G45" s="111"/>
    </row>
    <row r="46" spans="2:7" ht="20.100000000000001" customHeight="1" x14ac:dyDescent="0.25">
      <c r="B46" s="209" t="s">
        <v>428</v>
      </c>
      <c r="C46" s="208"/>
      <c r="D46" s="111"/>
      <c r="E46" s="111"/>
      <c r="F46" s="111"/>
      <c r="G46" s="111"/>
    </row>
    <row r="47" spans="2:7" x14ac:dyDescent="0.25">
      <c r="B47" s="110" t="s">
        <v>429</v>
      </c>
      <c r="C47" s="112">
        <f>MAX(D14:O14)</f>
        <v>4.9054166666666656E-3</v>
      </c>
      <c r="D47" s="111"/>
      <c r="E47" s="111"/>
      <c r="F47" s="111"/>
      <c r="G47" s="111"/>
    </row>
    <row r="48" spans="2:7" x14ac:dyDescent="0.25">
      <c r="B48" s="110" t="s">
        <v>430</v>
      </c>
      <c r="C48" s="112">
        <f>MIN(D14:O14)</f>
        <v>3.598333333333334E-3</v>
      </c>
      <c r="D48" s="111"/>
      <c r="E48" s="111"/>
      <c r="F48" s="111"/>
      <c r="G48" s="111"/>
    </row>
    <row r="49" spans="2:7" x14ac:dyDescent="0.25">
      <c r="B49" s="110" t="s">
        <v>431</v>
      </c>
      <c r="C49" s="112">
        <f>IFERROR(AVERAGEIF(D14:O14,"&gt;0"),"n/a")</f>
        <v>4.2069097222222221E-3</v>
      </c>
      <c r="D49" s="111"/>
      <c r="E49" s="111"/>
      <c r="F49" s="111"/>
      <c r="G49" s="111"/>
    </row>
    <row r="50" spans="2:7" x14ac:dyDescent="0.25">
      <c r="B50" s="110" t="s">
        <v>432</v>
      </c>
      <c r="C50" s="112" t="str">
        <f>IFERROR(AVERAGEIF(D14:O14,"&lt;0"),"None in window")</f>
        <v>None in window</v>
      </c>
      <c r="D50" s="111"/>
      <c r="E50" s="111"/>
      <c r="F50" s="111"/>
      <c r="G50" s="111"/>
    </row>
    <row r="51" spans="2:7" x14ac:dyDescent="0.25">
      <c r="B51" s="110" t="s">
        <v>433</v>
      </c>
      <c r="C51" s="113">
        <f>SKEW(D14:O14)</f>
        <v>-8.2656420518494936E-2</v>
      </c>
      <c r="D51" s="111"/>
      <c r="E51" s="111"/>
      <c r="F51" s="111"/>
      <c r="G51" s="111"/>
    </row>
    <row r="52" spans="2:7" x14ac:dyDescent="0.25">
      <c r="B52" s="110" t="s">
        <v>434</v>
      </c>
      <c r="C52" s="113">
        <f>KURT(D14:O14)</f>
        <v>-0.73155767613014078</v>
      </c>
      <c r="D52" s="111"/>
      <c r="E52" s="111"/>
      <c r="F52" s="111"/>
      <c r="G52" s="111"/>
    </row>
    <row r="54" spans="2:7" ht="42" customHeight="1" x14ac:dyDescent="0.25">
      <c r="B54" s="207"/>
      <c r="C54" s="208"/>
      <c r="D54" s="208"/>
      <c r="E54" s="208"/>
      <c r="F54" s="208"/>
    </row>
  </sheetData>
  <mergeCells count="8">
    <mergeCell ref="B3:U3"/>
    <mergeCell ref="B46:C46"/>
    <mergeCell ref="B41:C41"/>
    <mergeCell ref="B29:C29"/>
    <mergeCell ref="B54:F54"/>
    <mergeCell ref="B4:P4"/>
    <mergeCell ref="B35:C35"/>
    <mergeCell ref="B27:F27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M85"/>
  <sheetViews>
    <sheetView showGridLines="0" topLeftCell="A27" zoomScale="115" zoomScaleNormal="115" workbookViewId="0">
      <selection activeCell="D13" sqref="D13"/>
    </sheetView>
  </sheetViews>
  <sheetFormatPr defaultRowHeight="15" x14ac:dyDescent="0.25"/>
  <cols>
    <col min="1" max="1" width="9.140625" style="17" customWidth="1"/>
    <col min="2" max="2" width="56.140625" style="17" bestFit="1" customWidth="1"/>
    <col min="3" max="3" width="30.140625" style="17" bestFit="1" customWidth="1"/>
    <col min="4" max="4" width="22" style="17" customWidth="1"/>
    <col min="5" max="5" width="23.42578125" style="17" bestFit="1" customWidth="1"/>
    <col min="6" max="6" width="15" style="17" customWidth="1"/>
    <col min="7" max="7" width="28" style="17" customWidth="1"/>
    <col min="8" max="8" width="36" style="17" customWidth="1"/>
    <col min="9" max="12" width="28" style="17" customWidth="1"/>
    <col min="13" max="16" width="9.140625" style="17" customWidth="1"/>
    <col min="17" max="16384" width="9.140625" style="17"/>
  </cols>
  <sheetData>
    <row r="1" spans="2:12" ht="19.5" customHeight="1" x14ac:dyDescent="0.25">
      <c r="B1" s="16" t="s">
        <v>435</v>
      </c>
    </row>
    <row r="2" spans="2:12" x14ac:dyDescent="0.25">
      <c r="B2" s="189" t="s">
        <v>436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</row>
    <row r="4" spans="2:12" x14ac:dyDescent="0.25">
      <c r="B4" s="213" t="s">
        <v>437</v>
      </c>
      <c r="C4" s="181"/>
      <c r="D4" s="181"/>
      <c r="E4" s="181"/>
    </row>
    <row r="6" spans="2:12" x14ac:dyDescent="0.25">
      <c r="B6" s="79" t="s">
        <v>438</v>
      </c>
      <c r="C6" s="79" t="s">
        <v>439</v>
      </c>
      <c r="D6" s="79" t="s">
        <v>440</v>
      </c>
      <c r="E6" s="80" t="s">
        <v>441</v>
      </c>
      <c r="F6" s="81"/>
    </row>
    <row r="7" spans="2:12" x14ac:dyDescent="0.25">
      <c r="B7" s="78" t="s">
        <v>176</v>
      </c>
      <c r="C7" s="82">
        <v>0.25430000000000003</v>
      </c>
      <c r="D7" s="82">
        <v>0.91500000000000004</v>
      </c>
      <c r="E7" s="89">
        <f>'Allocation - Base'!$I$7*'Look-through'!C7</f>
        <v>1589375.0000000002</v>
      </c>
      <c r="F7" s="186"/>
      <c r="G7" s="181"/>
      <c r="H7" s="181"/>
      <c r="I7" s="181"/>
      <c r="J7" s="181"/>
      <c r="K7" s="181"/>
      <c r="L7" s="181"/>
    </row>
    <row r="8" spans="2:12" x14ac:dyDescent="0.25">
      <c r="B8" s="78" t="s">
        <v>442</v>
      </c>
      <c r="C8" s="82">
        <v>0.25409999999999999</v>
      </c>
      <c r="D8" s="82">
        <v>0.86</v>
      </c>
      <c r="E8" s="89">
        <f>'Allocation - Base'!$I$7*'Look-through'!C8</f>
        <v>1588125</v>
      </c>
      <c r="F8" s="186"/>
      <c r="G8" s="181"/>
      <c r="H8" s="181"/>
      <c r="I8" s="181"/>
      <c r="J8" s="181"/>
      <c r="K8" s="181"/>
      <c r="L8" s="181"/>
    </row>
    <row r="9" spans="2:12" x14ac:dyDescent="0.25">
      <c r="B9" s="78" t="s">
        <v>443</v>
      </c>
      <c r="C9" s="82">
        <v>0.19539999999999999</v>
      </c>
      <c r="D9" s="82">
        <v>0.91500000000000004</v>
      </c>
      <c r="E9" s="89">
        <f>'Allocation - Base'!$I$7*'Look-through'!C9</f>
        <v>1221250</v>
      </c>
      <c r="F9" s="186"/>
      <c r="G9" s="181"/>
      <c r="H9" s="181"/>
      <c r="I9" s="181"/>
      <c r="J9" s="181"/>
      <c r="K9" s="181"/>
      <c r="L9" s="181"/>
    </row>
    <row r="10" spans="2:12" x14ac:dyDescent="0.25">
      <c r="B10" s="78" t="s">
        <v>444</v>
      </c>
      <c r="C10" s="82">
        <v>0.12839999999999999</v>
      </c>
      <c r="D10" s="82">
        <v>0.86</v>
      </c>
      <c r="E10" s="89">
        <f>'Allocation - Base'!$I$7*'Look-through'!C10</f>
        <v>802499.99999999988</v>
      </c>
      <c r="F10" s="186"/>
      <c r="G10" s="181"/>
      <c r="H10" s="181"/>
      <c r="I10" s="181"/>
      <c r="J10" s="181"/>
      <c r="K10" s="181"/>
      <c r="L10" s="181"/>
    </row>
    <row r="11" spans="2:12" x14ac:dyDescent="0.25">
      <c r="B11" s="78" t="s">
        <v>445</v>
      </c>
      <c r="C11" s="82">
        <v>5.8000000000000003E-2</v>
      </c>
      <c r="D11" s="82">
        <v>0.86</v>
      </c>
      <c r="E11" s="89">
        <f>'Allocation - Base'!$I$7*'Look-through'!C11</f>
        <v>362500</v>
      </c>
      <c r="F11" s="186"/>
      <c r="G11" s="181"/>
      <c r="H11" s="181"/>
      <c r="I11" s="181"/>
      <c r="J11" s="181"/>
      <c r="K11" s="181"/>
      <c r="L11" s="181"/>
    </row>
    <row r="12" spans="2:12" x14ac:dyDescent="0.25">
      <c r="B12" s="78" t="s">
        <v>446</v>
      </c>
      <c r="C12" s="82">
        <v>5.3699999999999998E-2</v>
      </c>
      <c r="D12" s="82">
        <v>0.86</v>
      </c>
      <c r="E12" s="89">
        <f>'Allocation - Base'!$I$7*'Look-through'!C12</f>
        <v>335625</v>
      </c>
      <c r="F12" s="186"/>
      <c r="G12" s="181"/>
      <c r="H12" s="181"/>
      <c r="I12" s="181"/>
      <c r="J12" s="181"/>
      <c r="K12" s="181"/>
      <c r="L12" s="181"/>
    </row>
    <row r="13" spans="2:12" x14ac:dyDescent="0.25">
      <c r="B13" s="78" t="s">
        <v>447</v>
      </c>
      <c r="C13" s="82">
        <v>3.2000000000000001E-2</v>
      </c>
      <c r="D13" s="83" t="s">
        <v>191</v>
      </c>
      <c r="E13" s="89">
        <f>'Allocation - Base'!$I$7*'Look-through'!C13</f>
        <v>200000</v>
      </c>
      <c r="F13" s="186"/>
      <c r="G13" s="181"/>
      <c r="H13" s="181"/>
      <c r="I13" s="181"/>
      <c r="J13" s="181"/>
      <c r="K13" s="181"/>
      <c r="L13" s="181"/>
    </row>
    <row r="14" spans="2:12" x14ac:dyDescent="0.25">
      <c r="B14" s="78" t="s">
        <v>448</v>
      </c>
      <c r="C14" s="82">
        <v>1.8599999999999998E-2</v>
      </c>
      <c r="D14" s="82">
        <v>0.86</v>
      </c>
      <c r="E14" s="89">
        <f>'Allocation - Base'!$I$7*'Look-through'!C14</f>
        <v>116249.99999999999</v>
      </c>
      <c r="F14" s="186"/>
      <c r="G14" s="181"/>
      <c r="H14" s="181"/>
      <c r="I14" s="181"/>
      <c r="J14" s="181"/>
      <c r="K14" s="181"/>
      <c r="L14" s="181"/>
    </row>
    <row r="15" spans="2:12" x14ac:dyDescent="0.25">
      <c r="B15" s="78" t="s">
        <v>449</v>
      </c>
      <c r="C15" s="82">
        <v>5.4000000000000003E-3</v>
      </c>
      <c r="D15" s="82">
        <v>0.86</v>
      </c>
      <c r="E15" s="89">
        <f>'Allocation - Base'!$I$7*'Look-through'!C15</f>
        <v>33750</v>
      </c>
      <c r="F15" s="186"/>
      <c r="G15" s="181"/>
      <c r="H15" s="181"/>
      <c r="I15" s="181"/>
      <c r="J15" s="181"/>
      <c r="K15" s="181"/>
      <c r="L15" s="181"/>
    </row>
    <row r="16" spans="2:12" x14ac:dyDescent="0.25">
      <c r="B16" s="78" t="s">
        <v>450</v>
      </c>
      <c r="C16" s="82">
        <v>1E-4</v>
      </c>
      <c r="D16" s="82">
        <v>0.94499999999999995</v>
      </c>
      <c r="E16" s="89">
        <f>'Allocation - Base'!$I$7*'Look-through'!C16</f>
        <v>625</v>
      </c>
      <c r="F16" s="186"/>
      <c r="G16" s="181"/>
      <c r="H16" s="181"/>
      <c r="I16" s="181"/>
      <c r="J16" s="181"/>
      <c r="K16" s="181"/>
      <c r="L16" s="181"/>
    </row>
    <row r="18" spans="2:12" x14ac:dyDescent="0.25">
      <c r="B18" s="213" t="s">
        <v>451</v>
      </c>
      <c r="C18" s="181"/>
      <c r="D18" s="181"/>
      <c r="E18" s="181"/>
    </row>
    <row r="20" spans="2:12" x14ac:dyDescent="0.25">
      <c r="B20" s="79" t="s">
        <v>438</v>
      </c>
      <c r="C20" s="79" t="s">
        <v>439</v>
      </c>
      <c r="D20" s="79" t="s">
        <v>440</v>
      </c>
      <c r="E20" s="80" t="s">
        <v>441</v>
      </c>
      <c r="F20" s="81"/>
    </row>
    <row r="21" spans="2:12" x14ac:dyDescent="0.25">
      <c r="B21" s="78" t="s">
        <v>449</v>
      </c>
      <c r="C21" s="82">
        <v>0.36299999999999999</v>
      </c>
      <c r="D21" s="82">
        <v>0.86</v>
      </c>
      <c r="E21" s="89">
        <f>'Allocation - Base'!$I$8*'Look-through'!C21</f>
        <v>2268750</v>
      </c>
      <c r="F21" s="186"/>
      <c r="G21" s="181"/>
      <c r="H21" s="181"/>
      <c r="I21" s="181"/>
      <c r="J21" s="181"/>
      <c r="K21" s="181"/>
      <c r="L21" s="181"/>
    </row>
    <row r="22" spans="2:12" x14ac:dyDescent="0.25">
      <c r="B22" s="78" t="s">
        <v>446</v>
      </c>
      <c r="C22" s="82">
        <v>0.3</v>
      </c>
      <c r="D22" s="82">
        <v>0.86</v>
      </c>
      <c r="E22" s="89">
        <f>'Allocation - Base'!$I$8*'Look-through'!C22</f>
        <v>1875000</v>
      </c>
      <c r="F22" s="186"/>
      <c r="G22" s="181"/>
      <c r="H22" s="181"/>
      <c r="I22" s="181"/>
      <c r="J22" s="181"/>
      <c r="K22" s="181"/>
      <c r="L22" s="181"/>
    </row>
    <row r="23" spans="2:12" x14ac:dyDescent="0.25">
      <c r="B23" s="78" t="s">
        <v>452</v>
      </c>
      <c r="C23" s="82">
        <v>0.12</v>
      </c>
      <c r="D23" s="82">
        <v>0.86</v>
      </c>
      <c r="E23" s="89">
        <f>'Allocation - Base'!$I$8*'Look-through'!C23</f>
        <v>750000</v>
      </c>
      <c r="F23" s="186"/>
      <c r="G23" s="181"/>
      <c r="H23" s="181"/>
      <c r="I23" s="181"/>
      <c r="J23" s="181"/>
      <c r="K23" s="181"/>
      <c r="L23" s="181"/>
    </row>
    <row r="24" spans="2:12" x14ac:dyDescent="0.25">
      <c r="B24" s="78" t="s">
        <v>453</v>
      </c>
      <c r="C24" s="82">
        <v>0.11799999999999999</v>
      </c>
      <c r="D24" s="82">
        <v>0.86</v>
      </c>
      <c r="E24" s="89">
        <f>'Allocation - Base'!$I$8*'Look-through'!C24</f>
        <v>737500</v>
      </c>
      <c r="F24" s="186"/>
      <c r="G24" s="181"/>
      <c r="H24" s="181"/>
      <c r="I24" s="181"/>
      <c r="J24" s="181"/>
      <c r="K24" s="181"/>
      <c r="L24" s="181"/>
    </row>
    <row r="25" spans="2:12" x14ac:dyDescent="0.25">
      <c r="B25" s="78" t="s">
        <v>448</v>
      </c>
      <c r="C25" s="82">
        <v>9.5000000000000001E-2</v>
      </c>
      <c r="D25" s="82">
        <v>0.86</v>
      </c>
      <c r="E25" s="89">
        <f>'Allocation - Base'!$I$8*'Look-through'!C25</f>
        <v>593750</v>
      </c>
      <c r="F25" s="186"/>
      <c r="G25" s="181"/>
      <c r="H25" s="181"/>
      <c r="I25" s="181"/>
      <c r="J25" s="181"/>
      <c r="K25" s="181"/>
      <c r="L25" s="181"/>
    </row>
    <row r="26" spans="2:12" x14ac:dyDescent="0.25">
      <c r="B26" s="78" t="s">
        <v>454</v>
      </c>
      <c r="C26" s="82">
        <v>4.0000000000000001E-3</v>
      </c>
      <c r="D26" s="82">
        <v>0.86</v>
      </c>
      <c r="E26" s="89">
        <f>'Allocation - Base'!$I$8*'Look-through'!C26</f>
        <v>25000</v>
      </c>
      <c r="F26" s="186"/>
      <c r="G26" s="181"/>
      <c r="H26" s="181"/>
      <c r="I26" s="181"/>
      <c r="J26" s="181"/>
      <c r="K26" s="181"/>
      <c r="L26" s="181"/>
    </row>
    <row r="27" spans="2:12" x14ac:dyDescent="0.25">
      <c r="B27" s="214"/>
      <c r="C27" s="181"/>
      <c r="D27" s="181"/>
      <c r="E27" s="181"/>
      <c r="F27" s="181"/>
      <c r="G27" s="181"/>
      <c r="H27" s="181"/>
      <c r="I27" s="181"/>
      <c r="J27" s="181"/>
      <c r="K27" s="181"/>
      <c r="L27" s="181"/>
    </row>
    <row r="28" spans="2:12" x14ac:dyDescent="0.25">
      <c r="B28" s="213" t="s">
        <v>455</v>
      </c>
      <c r="C28" s="181"/>
      <c r="D28" s="181"/>
    </row>
    <row r="30" spans="2:12" x14ac:dyDescent="0.25">
      <c r="B30" s="79" t="s">
        <v>456</v>
      </c>
      <c r="C30" s="79" t="s">
        <v>457</v>
      </c>
      <c r="D30" s="84" t="s">
        <v>441</v>
      </c>
      <c r="E30" s="81"/>
      <c r="F30" s="85"/>
      <c r="G30" s="85"/>
      <c r="H30" s="85"/>
      <c r="I30" s="85"/>
      <c r="J30" s="85"/>
      <c r="K30" s="85"/>
      <c r="L30" s="85"/>
    </row>
    <row r="31" spans="2:12" x14ac:dyDescent="0.25">
      <c r="B31" s="78" t="s">
        <v>458</v>
      </c>
      <c r="C31" s="82">
        <v>0.79</v>
      </c>
      <c r="D31" s="90">
        <f>'Allocation - Base'!$I$11*'Look-through'!C31</f>
        <v>2962500</v>
      </c>
      <c r="E31" s="212"/>
      <c r="F31" s="181"/>
      <c r="G31" s="181"/>
      <c r="H31" s="181"/>
      <c r="I31" s="181"/>
      <c r="J31" s="181"/>
      <c r="K31" s="181"/>
      <c r="L31" s="181"/>
    </row>
    <row r="32" spans="2:12" x14ac:dyDescent="0.25">
      <c r="B32" s="78" t="s">
        <v>459</v>
      </c>
      <c r="C32" s="82">
        <v>9.2399999999999996E-2</v>
      </c>
      <c r="D32" s="90">
        <f>'Allocation - Base'!$I$11*'Look-through'!C32</f>
        <v>346500</v>
      </c>
      <c r="E32" s="212"/>
      <c r="F32" s="181"/>
      <c r="G32" s="181"/>
      <c r="H32" s="181"/>
      <c r="I32" s="181"/>
      <c r="J32" s="181"/>
      <c r="K32" s="181"/>
      <c r="L32" s="181"/>
    </row>
    <row r="33" spans="1:13" x14ac:dyDescent="0.25">
      <c r="B33" s="78" t="s">
        <v>460</v>
      </c>
      <c r="C33" s="82">
        <v>6.3E-2</v>
      </c>
      <c r="D33" s="90">
        <f>'Allocation - Base'!$I$11*'Look-through'!C33</f>
        <v>236250</v>
      </c>
      <c r="E33" s="212"/>
      <c r="F33" s="181"/>
      <c r="G33" s="181"/>
      <c r="H33" s="181"/>
      <c r="I33" s="181"/>
      <c r="J33" s="181"/>
      <c r="K33" s="181"/>
      <c r="L33" s="181"/>
    </row>
    <row r="34" spans="1:13" x14ac:dyDescent="0.25">
      <c r="B34" s="78" t="s">
        <v>461</v>
      </c>
      <c r="C34" s="82">
        <v>6.2999999999999992E-3</v>
      </c>
      <c r="D34" s="90">
        <f>'Allocation - Base'!$I$11*'Look-through'!C34</f>
        <v>23624.999999999996</v>
      </c>
      <c r="E34" s="212"/>
      <c r="F34" s="181"/>
      <c r="G34" s="181"/>
      <c r="H34" s="181"/>
      <c r="I34" s="181"/>
      <c r="J34" s="181"/>
      <c r="K34" s="181"/>
      <c r="L34" s="181"/>
    </row>
    <row r="35" spans="1:13" x14ac:dyDescent="0.25">
      <c r="B35" s="78" t="s">
        <v>462</v>
      </c>
      <c r="C35" s="82">
        <v>4.8300000000000003E-2</v>
      </c>
      <c r="D35" s="90">
        <f>'Allocation - Base'!$I$11*'Look-through'!C35</f>
        <v>181125</v>
      </c>
      <c r="E35" s="212"/>
      <c r="F35" s="181"/>
      <c r="G35" s="181"/>
      <c r="H35" s="181"/>
      <c r="I35" s="181"/>
      <c r="J35" s="181"/>
      <c r="K35" s="181"/>
      <c r="L35" s="181"/>
    </row>
    <row r="38" spans="1:13" ht="17.25" customHeight="1" x14ac:dyDescent="0.25">
      <c r="A38" s="86"/>
      <c r="B38" s="192" t="s">
        <v>463</v>
      </c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86"/>
    </row>
    <row r="39" spans="1:13" x14ac:dyDescent="0.25">
      <c r="A39" s="86"/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</row>
    <row r="40" spans="1:13" x14ac:dyDescent="0.25">
      <c r="A40" s="86"/>
      <c r="B40" s="88" t="s">
        <v>464</v>
      </c>
      <c r="C40" s="88" t="s">
        <v>465</v>
      </c>
      <c r="D40" s="88" t="s">
        <v>466</v>
      </c>
      <c r="E40" s="88" t="s">
        <v>467</v>
      </c>
      <c r="F40" s="88" t="s">
        <v>468</v>
      </c>
      <c r="G40" s="86"/>
      <c r="H40" s="86"/>
      <c r="I40" s="86"/>
      <c r="J40" s="86"/>
      <c r="K40" s="86"/>
    </row>
    <row r="41" spans="1:13" x14ac:dyDescent="0.25">
      <c r="A41" s="86"/>
      <c r="B41" s="78" t="s">
        <v>176</v>
      </c>
      <c r="C41" s="89">
        <f t="shared" ref="C41:C53" si="0">SUMIFS($E$7:$E$16,$B$7:$B$16,$B41)</f>
        <v>1589375.0000000002</v>
      </c>
      <c r="D41" s="89">
        <f t="shared" ref="D41:D53" si="1">SUMIFS($E$21:$E$26,$B$21:$B$26,$B41)</f>
        <v>0</v>
      </c>
      <c r="E41" s="89">
        <f t="shared" ref="E41:E53" si="2">C41+D41</f>
        <v>1589375.0000000002</v>
      </c>
      <c r="F41" s="78">
        <f>E41/Summary!$D$5</f>
        <v>6.3575000000000007E-2</v>
      </c>
      <c r="G41" s="86"/>
      <c r="H41" s="86"/>
      <c r="I41" s="86"/>
      <c r="J41" s="86"/>
      <c r="K41" s="86"/>
    </row>
    <row r="42" spans="1:13" x14ac:dyDescent="0.25">
      <c r="A42" s="86"/>
      <c r="B42" s="78" t="s">
        <v>442</v>
      </c>
      <c r="C42" s="89">
        <f t="shared" si="0"/>
        <v>1588125</v>
      </c>
      <c r="D42" s="89">
        <f t="shared" si="1"/>
        <v>0</v>
      </c>
      <c r="E42" s="89">
        <f t="shared" si="2"/>
        <v>1588125</v>
      </c>
      <c r="F42" s="78">
        <f>E42/Summary!$D$5</f>
        <v>6.3524999999999998E-2</v>
      </c>
      <c r="G42" s="86"/>
      <c r="H42" s="86"/>
      <c r="I42" s="86"/>
      <c r="J42" s="86"/>
      <c r="K42" s="86"/>
    </row>
    <row r="43" spans="1:13" x14ac:dyDescent="0.25">
      <c r="A43" s="86"/>
      <c r="B43" s="78" t="s">
        <v>443</v>
      </c>
      <c r="C43" s="89">
        <f t="shared" si="0"/>
        <v>1221250</v>
      </c>
      <c r="D43" s="89">
        <f t="shared" si="1"/>
        <v>0</v>
      </c>
      <c r="E43" s="89">
        <f t="shared" si="2"/>
        <v>1221250</v>
      </c>
      <c r="F43" s="78">
        <f>E43/Summary!$D$5</f>
        <v>4.8849999999999998E-2</v>
      </c>
      <c r="G43" s="86"/>
      <c r="H43" s="86"/>
      <c r="I43" s="86"/>
      <c r="J43" s="86"/>
      <c r="K43" s="86"/>
    </row>
    <row r="44" spans="1:13" x14ac:dyDescent="0.25">
      <c r="A44" s="86"/>
      <c r="B44" s="78" t="s">
        <v>444</v>
      </c>
      <c r="C44" s="89">
        <f t="shared" si="0"/>
        <v>802499.99999999988</v>
      </c>
      <c r="D44" s="89">
        <f t="shared" si="1"/>
        <v>0</v>
      </c>
      <c r="E44" s="89">
        <f t="shared" si="2"/>
        <v>802499.99999999988</v>
      </c>
      <c r="F44" s="78">
        <f>E44/Summary!$D$5</f>
        <v>3.2099999999999997E-2</v>
      </c>
      <c r="G44" s="86"/>
      <c r="H44" s="86"/>
      <c r="I44" s="86"/>
      <c r="J44" s="86"/>
      <c r="K44" s="86"/>
    </row>
    <row r="45" spans="1:13" x14ac:dyDescent="0.25">
      <c r="A45" s="86"/>
      <c r="B45" s="78" t="s">
        <v>445</v>
      </c>
      <c r="C45" s="89">
        <f t="shared" si="0"/>
        <v>362500</v>
      </c>
      <c r="D45" s="89">
        <f t="shared" si="1"/>
        <v>0</v>
      </c>
      <c r="E45" s="89">
        <f t="shared" si="2"/>
        <v>362500</v>
      </c>
      <c r="F45" s="78">
        <f>E45/Summary!$D$5</f>
        <v>1.4500000000000001E-2</v>
      </c>
      <c r="G45" s="86"/>
      <c r="H45" s="86"/>
      <c r="I45" s="86"/>
      <c r="J45" s="86"/>
      <c r="K45" s="86"/>
    </row>
    <row r="46" spans="1:13" x14ac:dyDescent="0.25">
      <c r="A46" s="86"/>
      <c r="B46" s="78" t="s">
        <v>446</v>
      </c>
      <c r="C46" s="89">
        <f t="shared" si="0"/>
        <v>335625</v>
      </c>
      <c r="D46" s="89">
        <f t="shared" si="1"/>
        <v>1875000</v>
      </c>
      <c r="E46" s="89">
        <f t="shared" si="2"/>
        <v>2210625</v>
      </c>
      <c r="F46" s="78">
        <f>E46/Summary!$D$5</f>
        <v>8.8425000000000004E-2</v>
      </c>
      <c r="G46" s="86"/>
      <c r="H46" s="86"/>
      <c r="I46" s="86"/>
      <c r="J46" s="86"/>
      <c r="K46" s="86"/>
    </row>
    <row r="47" spans="1:13" x14ac:dyDescent="0.25">
      <c r="A47" s="86"/>
      <c r="B47" s="78" t="s">
        <v>447</v>
      </c>
      <c r="C47" s="89">
        <f t="shared" si="0"/>
        <v>200000</v>
      </c>
      <c r="D47" s="89">
        <f t="shared" si="1"/>
        <v>0</v>
      </c>
      <c r="E47" s="89">
        <f t="shared" si="2"/>
        <v>200000</v>
      </c>
      <c r="F47" s="78">
        <f>E47/Summary!$D$5</f>
        <v>8.0000000000000002E-3</v>
      </c>
      <c r="G47" s="86"/>
      <c r="H47" s="86"/>
      <c r="I47" s="86"/>
      <c r="J47" s="86"/>
      <c r="K47" s="86"/>
    </row>
    <row r="48" spans="1:13" x14ac:dyDescent="0.25">
      <c r="A48" s="86"/>
      <c r="B48" s="78" t="s">
        <v>448</v>
      </c>
      <c r="C48" s="89">
        <f t="shared" si="0"/>
        <v>116249.99999999999</v>
      </c>
      <c r="D48" s="89">
        <f t="shared" si="1"/>
        <v>593750</v>
      </c>
      <c r="E48" s="89">
        <f t="shared" si="2"/>
        <v>710000</v>
      </c>
      <c r="F48" s="78">
        <f>E48/Summary!$D$5</f>
        <v>2.8400000000000002E-2</v>
      </c>
      <c r="G48" s="86"/>
      <c r="H48" s="86"/>
      <c r="I48" s="86"/>
      <c r="J48" s="86"/>
      <c r="K48" s="86"/>
    </row>
    <row r="49" spans="1:13" x14ac:dyDescent="0.25">
      <c r="A49" s="86"/>
      <c r="B49" s="78" t="s">
        <v>449</v>
      </c>
      <c r="C49" s="89">
        <f t="shared" si="0"/>
        <v>33750</v>
      </c>
      <c r="D49" s="89">
        <f t="shared" si="1"/>
        <v>2268750</v>
      </c>
      <c r="E49" s="89">
        <f t="shared" si="2"/>
        <v>2302500</v>
      </c>
      <c r="F49" s="78">
        <f>E49/Summary!$D$5</f>
        <v>9.2100000000000001E-2</v>
      </c>
      <c r="G49" s="86"/>
      <c r="H49" s="86"/>
      <c r="I49" s="86"/>
      <c r="J49" s="86"/>
      <c r="K49" s="86"/>
    </row>
    <row r="50" spans="1:13" x14ac:dyDescent="0.25">
      <c r="A50" s="86"/>
      <c r="B50" s="78" t="s">
        <v>450</v>
      </c>
      <c r="C50" s="89">
        <f t="shared" si="0"/>
        <v>625</v>
      </c>
      <c r="D50" s="89">
        <f t="shared" si="1"/>
        <v>0</v>
      </c>
      <c r="E50" s="89">
        <f t="shared" si="2"/>
        <v>625</v>
      </c>
      <c r="F50" s="78">
        <f>E50/Summary!$D$5</f>
        <v>2.5000000000000001E-5</v>
      </c>
      <c r="G50" s="86"/>
      <c r="H50" s="86"/>
      <c r="I50" s="86"/>
      <c r="J50" s="86"/>
      <c r="K50" s="86"/>
    </row>
    <row r="51" spans="1:13" x14ac:dyDescent="0.25">
      <c r="A51" s="86"/>
      <c r="B51" s="78" t="s">
        <v>452</v>
      </c>
      <c r="C51" s="89">
        <f t="shared" si="0"/>
        <v>0</v>
      </c>
      <c r="D51" s="89">
        <f t="shared" si="1"/>
        <v>750000</v>
      </c>
      <c r="E51" s="89">
        <f t="shared" si="2"/>
        <v>750000</v>
      </c>
      <c r="F51" s="78">
        <f>E51/Summary!$D$5</f>
        <v>0.03</v>
      </c>
      <c r="G51" s="86"/>
      <c r="H51" s="86"/>
      <c r="I51" s="86"/>
      <c r="J51" s="86"/>
      <c r="K51" s="86"/>
    </row>
    <row r="52" spans="1:13" x14ac:dyDescent="0.25">
      <c r="A52" s="86"/>
      <c r="B52" s="78" t="s">
        <v>453</v>
      </c>
      <c r="C52" s="89">
        <f t="shared" si="0"/>
        <v>0</v>
      </c>
      <c r="D52" s="89">
        <f t="shared" si="1"/>
        <v>737500</v>
      </c>
      <c r="E52" s="89">
        <f t="shared" si="2"/>
        <v>737500</v>
      </c>
      <c r="F52" s="78">
        <f>E52/Summary!$D$5</f>
        <v>2.9499999999999998E-2</v>
      </c>
      <c r="G52" s="86"/>
      <c r="H52" s="86"/>
      <c r="I52" s="86"/>
      <c r="J52" s="86"/>
      <c r="K52" s="86"/>
    </row>
    <row r="53" spans="1:13" x14ac:dyDescent="0.25">
      <c r="A53" s="86"/>
      <c r="B53" s="78" t="s">
        <v>454</v>
      </c>
      <c r="C53" s="89">
        <f t="shared" si="0"/>
        <v>0</v>
      </c>
      <c r="D53" s="89">
        <f t="shared" si="1"/>
        <v>25000</v>
      </c>
      <c r="E53" s="89">
        <f t="shared" si="2"/>
        <v>25000</v>
      </c>
      <c r="F53" s="78">
        <f>E53/Summary!$D$5</f>
        <v>1E-3</v>
      </c>
      <c r="G53" s="86"/>
      <c r="H53" s="86"/>
      <c r="I53" s="86"/>
      <c r="J53" s="86"/>
      <c r="K53" s="86"/>
    </row>
    <row r="54" spans="1:13" x14ac:dyDescent="0.25">
      <c r="A54" s="86"/>
      <c r="B54" s="78" t="s">
        <v>469</v>
      </c>
      <c r="C54" s="89">
        <f>SUM(C41:C53)</f>
        <v>6250000</v>
      </c>
      <c r="D54" s="89">
        <f>SUM(D41:D53)</f>
        <v>6250000</v>
      </c>
      <c r="E54" s="89">
        <f>SUM(E41:E53)</f>
        <v>12500000</v>
      </c>
      <c r="F54" s="78">
        <f>E54/Summary!$D$5</f>
        <v>0.5</v>
      </c>
      <c r="G54" s="86"/>
      <c r="H54" s="86"/>
      <c r="I54" s="86"/>
      <c r="J54" s="86"/>
      <c r="K54" s="86"/>
    </row>
    <row r="55" spans="1:13" x14ac:dyDescent="0.25">
      <c r="A55" s="86"/>
      <c r="B55" s="78" t="s">
        <v>470</v>
      </c>
      <c r="C55" s="89">
        <f>'Allocation - Base'!$I$7</f>
        <v>6250000</v>
      </c>
      <c r="D55" s="89">
        <f>'Allocation - Base'!$I$8</f>
        <v>6250000</v>
      </c>
      <c r="E55" s="89">
        <f>C55+D55</f>
        <v>12500000</v>
      </c>
      <c r="F55" s="78" t="str">
        <f>IF(ABS(E55-E54)&lt;1,"OK:  ties out","MISMATCH")</f>
        <v>OK:  ties out</v>
      </c>
      <c r="G55" s="86"/>
      <c r="H55" s="86"/>
      <c r="I55" s="86"/>
      <c r="J55" s="86"/>
      <c r="K55" s="86"/>
    </row>
    <row r="56" spans="1:13" ht="21" customHeight="1" x14ac:dyDescent="0.25">
      <c r="A56" s="86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</row>
    <row r="57" spans="1:13" ht="17.25" customHeight="1" x14ac:dyDescent="0.25">
      <c r="A57" s="86"/>
      <c r="B57" s="192" t="s">
        <v>471</v>
      </c>
      <c r="C57" s="181"/>
      <c r="D57" s="181"/>
      <c r="E57" s="181"/>
      <c r="F57" s="181"/>
      <c r="G57" s="181"/>
      <c r="H57" s="181"/>
      <c r="I57" s="86"/>
      <c r="J57" s="86"/>
      <c r="K57" s="86"/>
      <c r="L57" s="86"/>
      <c r="M57" s="86"/>
    </row>
    <row r="58" spans="1:13" ht="17.25" customHeight="1" x14ac:dyDescent="0.25">
      <c r="A58" s="86"/>
      <c r="B58" s="87"/>
      <c r="I58" s="86"/>
      <c r="J58" s="86"/>
      <c r="K58" s="86"/>
      <c r="L58" s="86"/>
      <c r="M58" s="86"/>
    </row>
    <row r="59" spans="1:13" x14ac:dyDescent="0.25">
      <c r="A59" s="86"/>
      <c r="B59" s="88" t="s">
        <v>472</v>
      </c>
      <c r="C59" s="88" t="s">
        <v>473</v>
      </c>
      <c r="D59" s="88" t="s">
        <v>467</v>
      </c>
      <c r="E59" s="88" t="s">
        <v>468</v>
      </c>
      <c r="F59" s="86"/>
      <c r="G59" s="86"/>
      <c r="H59" s="86"/>
      <c r="I59" s="86"/>
      <c r="J59" s="86"/>
      <c r="K59" s="86"/>
      <c r="L59" s="86"/>
    </row>
    <row r="60" spans="1:13" ht="18.75" customHeight="1" x14ac:dyDescent="0.25">
      <c r="A60" s="86"/>
      <c r="B60" s="78" t="s">
        <v>474</v>
      </c>
      <c r="C60" s="89" t="s">
        <v>475</v>
      </c>
      <c r="D60" s="89">
        <f>E49+E46+E44+E45</f>
        <v>5678125</v>
      </c>
      <c r="E60" s="103">
        <f>D60/Summary!$D$5</f>
        <v>0.22712499999999999</v>
      </c>
      <c r="F60" s="86"/>
      <c r="G60" s="86"/>
      <c r="H60" s="86"/>
      <c r="I60" s="86"/>
      <c r="J60" s="86"/>
      <c r="K60" s="86"/>
      <c r="L60" s="86"/>
    </row>
    <row r="61" spans="1:13" ht="18.75" customHeight="1" x14ac:dyDescent="0.25">
      <c r="A61" s="86"/>
      <c r="B61" s="78" t="s">
        <v>476</v>
      </c>
      <c r="C61" s="89" t="s">
        <v>477</v>
      </c>
      <c r="D61" s="89">
        <f>E42+E48+E51+E52+E53</f>
        <v>3810625</v>
      </c>
      <c r="E61" s="103">
        <f>D61/Summary!$D$5</f>
        <v>0.152425</v>
      </c>
      <c r="F61" s="86"/>
      <c r="G61" s="86"/>
      <c r="H61" s="86"/>
      <c r="I61" s="86"/>
      <c r="J61" s="86"/>
      <c r="K61" s="86"/>
      <c r="L61" s="86"/>
    </row>
    <row r="62" spans="1:13" ht="18.75" customHeight="1" x14ac:dyDescent="0.25">
      <c r="A62" s="86"/>
      <c r="B62" s="78" t="s">
        <v>478</v>
      </c>
      <c r="C62" s="89" t="s">
        <v>479</v>
      </c>
      <c r="D62" s="89">
        <f>E41</f>
        <v>1589375.0000000002</v>
      </c>
      <c r="E62" s="103">
        <f>D62/Summary!$D$5</f>
        <v>6.3575000000000007E-2</v>
      </c>
      <c r="F62" s="86"/>
      <c r="G62" s="86"/>
      <c r="H62" s="86"/>
      <c r="I62" s="86"/>
      <c r="J62" s="86"/>
      <c r="K62" s="86"/>
      <c r="L62" s="86"/>
    </row>
    <row r="63" spans="1:13" ht="18.75" customHeight="1" x14ac:dyDescent="0.25">
      <c r="A63" s="86"/>
      <c r="B63" s="78" t="s">
        <v>480</v>
      </c>
      <c r="C63" s="89" t="s">
        <v>481</v>
      </c>
      <c r="D63" s="89">
        <f>E43</f>
        <v>1221250</v>
      </c>
      <c r="E63" s="103">
        <f>D63/Summary!$D$5</f>
        <v>4.8849999999999998E-2</v>
      </c>
      <c r="F63" s="86"/>
      <c r="G63" s="86"/>
      <c r="H63" s="86"/>
      <c r="I63" s="86"/>
      <c r="J63" s="86"/>
      <c r="K63" s="86"/>
      <c r="L63" s="86"/>
    </row>
    <row r="64" spans="1:13" ht="18.75" customHeight="1" x14ac:dyDescent="0.25">
      <c r="A64" s="86"/>
      <c r="B64" s="78" t="s">
        <v>482</v>
      </c>
      <c r="C64" s="89" t="s">
        <v>483</v>
      </c>
      <c r="D64" s="89">
        <f>E47+E50</f>
        <v>200625</v>
      </c>
      <c r="E64" s="103">
        <f>D64/Summary!$D$5</f>
        <v>8.0249999999999991E-3</v>
      </c>
      <c r="F64" s="86"/>
      <c r="G64" s="86"/>
      <c r="H64" s="86"/>
      <c r="I64" s="86"/>
      <c r="J64" s="86"/>
      <c r="K64" s="86"/>
      <c r="L64" s="86"/>
    </row>
    <row r="65" spans="1:13" x14ac:dyDescent="0.25">
      <c r="A65" s="86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</row>
    <row r="66" spans="1:13" x14ac:dyDescent="0.25">
      <c r="A66" s="86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</row>
    <row r="67" spans="1:13" x14ac:dyDescent="0.25">
      <c r="A67" s="86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</row>
    <row r="68" spans="1:13" x14ac:dyDescent="0.25">
      <c r="A68" s="86"/>
      <c r="B68" s="86"/>
      <c r="C68" s="86"/>
      <c r="D68" s="86"/>
      <c r="E68" s="86"/>
      <c r="F68" s="86"/>
      <c r="G68" s="86"/>
      <c r="H68" s="86"/>
      <c r="I68" s="86"/>
      <c r="J68" s="86"/>
      <c r="K68" s="86"/>
      <c r="L68" s="86"/>
      <c r="M68" s="86"/>
    </row>
    <row r="69" spans="1:13" x14ac:dyDescent="0.25">
      <c r="A69" s="86"/>
      <c r="B69" s="86"/>
      <c r="C69" s="86"/>
      <c r="D69" s="86"/>
      <c r="E69" s="86"/>
      <c r="F69" s="86"/>
      <c r="G69" s="86"/>
      <c r="H69" s="86"/>
      <c r="I69" s="86"/>
      <c r="J69" s="86"/>
      <c r="K69" s="86"/>
      <c r="L69" s="86"/>
      <c r="M69" s="86"/>
    </row>
    <row r="70" spans="1:13" x14ac:dyDescent="0.25">
      <c r="A70" s="86"/>
      <c r="B70" s="86"/>
      <c r="C70" s="86"/>
      <c r="D70" s="86"/>
      <c r="E70" s="86"/>
      <c r="F70" s="86"/>
      <c r="G70" s="86"/>
      <c r="H70" s="86"/>
      <c r="I70" s="86"/>
      <c r="J70" s="86"/>
      <c r="K70" s="86"/>
      <c r="L70" s="86"/>
      <c r="M70" s="86"/>
    </row>
    <row r="71" spans="1:13" x14ac:dyDescent="0.25">
      <c r="A71" s="86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</row>
    <row r="72" spans="1:13" x14ac:dyDescent="0.25">
      <c r="A72" s="86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</row>
    <row r="73" spans="1:13" x14ac:dyDescent="0.25">
      <c r="A73" s="86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</row>
    <row r="74" spans="1:13" x14ac:dyDescent="0.25">
      <c r="A74" s="86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</row>
    <row r="75" spans="1:13" x14ac:dyDescent="0.25">
      <c r="A75" s="86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</row>
    <row r="76" spans="1:13" x14ac:dyDescent="0.25">
      <c r="A76" s="86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</row>
    <row r="77" spans="1:13" x14ac:dyDescent="0.25">
      <c r="A77" s="86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</row>
    <row r="78" spans="1:13" x14ac:dyDescent="0.25">
      <c r="A78" s="86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</row>
    <row r="79" spans="1:13" x14ac:dyDescent="0.25">
      <c r="A79" s="86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</row>
    <row r="80" spans="1:13" x14ac:dyDescent="0.25">
      <c r="A80" s="86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</row>
    <row r="81" spans="1:13" x14ac:dyDescent="0.25">
      <c r="A81" s="86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</row>
    <row r="82" spans="1:13" x14ac:dyDescent="0.25">
      <c r="A82" s="86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</row>
    <row r="83" spans="1:13" x14ac:dyDescent="0.25">
      <c r="A83" s="86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</row>
    <row r="84" spans="1:13" x14ac:dyDescent="0.25">
      <c r="A84" s="86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</row>
    <row r="85" spans="1:13" x14ac:dyDescent="0.25">
      <c r="A85" s="86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</row>
  </sheetData>
  <mergeCells count="28">
    <mergeCell ref="B18:E18"/>
    <mergeCell ref="F22:L22"/>
    <mergeCell ref="F13:L13"/>
    <mergeCell ref="F9:L9"/>
    <mergeCell ref="E33:L33"/>
    <mergeCell ref="B27:L27"/>
    <mergeCell ref="B28:D28"/>
    <mergeCell ref="B4:E4"/>
    <mergeCell ref="B2:L2"/>
    <mergeCell ref="F11:L11"/>
    <mergeCell ref="F10:L10"/>
    <mergeCell ref="F16:L16"/>
    <mergeCell ref="B57:H57"/>
    <mergeCell ref="E32:L32"/>
    <mergeCell ref="F23:L23"/>
    <mergeCell ref="B38:L38"/>
    <mergeCell ref="F7:L7"/>
    <mergeCell ref="F21:L21"/>
    <mergeCell ref="F12:L12"/>
    <mergeCell ref="F24:L24"/>
    <mergeCell ref="F15:L15"/>
    <mergeCell ref="F8:L8"/>
    <mergeCell ref="F26:L26"/>
    <mergeCell ref="E35:L35"/>
    <mergeCell ref="F14:L14"/>
    <mergeCell ref="F25:L25"/>
    <mergeCell ref="E31:L31"/>
    <mergeCell ref="E34:L34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2:L67"/>
  <sheetViews>
    <sheetView showGridLines="0" workbookViewId="0">
      <selection activeCell="B5" sqref="B5:C5"/>
    </sheetView>
  </sheetViews>
  <sheetFormatPr defaultRowHeight="15" x14ac:dyDescent="0.25"/>
  <cols>
    <col min="1" max="1" width="9.140625" style="17" customWidth="1"/>
    <col min="2" max="2" width="44" style="17" customWidth="1"/>
    <col min="3" max="5" width="12" style="17" customWidth="1"/>
    <col min="6" max="6" width="25.140625" style="17" customWidth="1"/>
    <col min="7" max="12" width="12" style="17" customWidth="1"/>
    <col min="13" max="22" width="9.140625" style="17" customWidth="1"/>
    <col min="23" max="16384" width="9.140625" style="17"/>
  </cols>
  <sheetData>
    <row r="2" spans="2:12" ht="19.5" customHeight="1" x14ac:dyDescent="0.25">
      <c r="B2" s="16" t="s">
        <v>484</v>
      </c>
    </row>
    <row r="3" spans="2:12" s="150" customFormat="1" ht="13.5" customHeight="1" x14ac:dyDescent="0.25">
      <c r="B3" s="215" t="s">
        <v>485</v>
      </c>
      <c r="C3" s="216"/>
      <c r="D3" s="216"/>
      <c r="E3" s="216"/>
      <c r="F3" s="216"/>
      <c r="G3" s="216"/>
      <c r="H3" s="216"/>
      <c r="I3" s="216"/>
      <c r="J3" s="216"/>
      <c r="K3" s="216"/>
      <c r="L3" s="216"/>
    </row>
    <row r="4" spans="2:12" s="150" customFormat="1" ht="13.5" customHeight="1" x14ac:dyDescent="0.25"/>
    <row r="5" spans="2:12" s="150" customFormat="1" ht="13.5" customHeight="1" x14ac:dyDescent="0.25">
      <c r="B5" s="217" t="s">
        <v>486</v>
      </c>
      <c r="C5" s="218"/>
      <c r="D5" s="151"/>
      <c r="E5" s="151"/>
      <c r="F5" s="151"/>
    </row>
    <row r="6" spans="2:12" s="150" customFormat="1" ht="13.5" customHeight="1" x14ac:dyDescent="0.25">
      <c r="B6" s="139" t="s">
        <v>487</v>
      </c>
      <c r="C6" s="140">
        <v>0.91500000000000004</v>
      </c>
    </row>
    <row r="7" spans="2:12" s="150" customFormat="1" ht="13.5" customHeight="1" x14ac:dyDescent="0.25">
      <c r="B7" s="139" t="s">
        <v>488</v>
      </c>
      <c r="C7" s="141">
        <f>'Allocation - Enhanced'!J11</f>
        <v>4.7100000000000003E-2</v>
      </c>
    </row>
    <row r="8" spans="2:12" s="150" customFormat="1" ht="15" customHeight="1" x14ac:dyDescent="0.25">
      <c r="B8" s="139" t="s">
        <v>489</v>
      </c>
      <c r="C8" s="141">
        <v>3.9100000000000003E-2</v>
      </c>
    </row>
    <row r="9" spans="2:12" s="150" customFormat="1" ht="13.5" customHeight="1" x14ac:dyDescent="0.25">
      <c r="D9" s="132"/>
      <c r="E9" s="132"/>
      <c r="F9" s="132"/>
    </row>
    <row r="10" spans="2:12" s="150" customFormat="1" ht="13.5" customHeight="1" x14ac:dyDescent="0.25">
      <c r="B10" s="217" t="s">
        <v>490</v>
      </c>
      <c r="C10" s="218"/>
      <c r="D10" s="152"/>
      <c r="E10" s="152"/>
      <c r="F10" s="152"/>
    </row>
    <row r="11" spans="2:12" s="150" customFormat="1" ht="13.5" customHeight="1" x14ac:dyDescent="0.25">
      <c r="B11" s="139" t="s">
        <v>491</v>
      </c>
      <c r="C11" s="141">
        <v>0.65</v>
      </c>
    </row>
    <row r="12" spans="2:12" s="150" customFormat="1" ht="13.5" customHeight="1" x14ac:dyDescent="0.25">
      <c r="B12" s="139" t="s">
        <v>492</v>
      </c>
      <c r="C12" s="142">
        <f>1/(1-C11)</f>
        <v>2.8571428571428572</v>
      </c>
    </row>
    <row r="13" spans="2:12" s="150" customFormat="1" ht="13.5" customHeight="1" x14ac:dyDescent="0.25">
      <c r="B13" s="139" t="s">
        <v>493</v>
      </c>
      <c r="C13" s="143">
        <f>C7-C8</f>
        <v>8.0000000000000002E-3</v>
      </c>
    </row>
    <row r="14" spans="2:12" s="150" customFormat="1" ht="13.5" customHeight="1" x14ac:dyDescent="0.25">
      <c r="B14" s="139" t="s">
        <v>494</v>
      </c>
      <c r="C14" s="144">
        <f>C12*C7-(C12-1)*C8</f>
        <v>6.1957142857142863E-2</v>
      </c>
    </row>
    <row r="15" spans="2:12" s="150" customFormat="1" ht="13.5" customHeight="1" x14ac:dyDescent="0.25">
      <c r="B15" s="139" t="s">
        <v>495</v>
      </c>
      <c r="C15" s="144">
        <f>1-C11/C6</f>
        <v>0.2896174863387978</v>
      </c>
    </row>
    <row r="16" spans="2:12" s="150" customFormat="1" ht="13.5" customHeight="1" x14ac:dyDescent="0.25"/>
    <row r="17" spans="2:12" s="150" customFormat="1" ht="22.5" customHeight="1" x14ac:dyDescent="0.25">
      <c r="B17" s="187" t="s">
        <v>496</v>
      </c>
      <c r="C17" s="188"/>
      <c r="D17" s="188"/>
      <c r="E17" s="188"/>
      <c r="F17" s="188"/>
      <c r="G17" s="188"/>
      <c r="H17" s="188"/>
      <c r="I17" s="188"/>
      <c r="J17" s="188"/>
      <c r="K17" s="188"/>
      <c r="L17" s="188"/>
    </row>
    <row r="18" spans="2:12" s="150" customFormat="1" ht="13.5" customHeight="1" x14ac:dyDescent="0.25">
      <c r="B18" s="145" t="s">
        <v>497</v>
      </c>
      <c r="C18" s="146">
        <v>0.02</v>
      </c>
      <c r="D18" s="146">
        <v>0.03</v>
      </c>
      <c r="E18" s="146">
        <v>0.04</v>
      </c>
      <c r="F18" s="146">
        <v>4.4999999999999998E-2</v>
      </c>
      <c r="G18" s="146">
        <v>0.05</v>
      </c>
      <c r="H18" s="146">
        <v>0.06</v>
      </c>
      <c r="I18" s="146">
        <v>7.0000000000000007E-2</v>
      </c>
      <c r="J18" s="146">
        <v>0.08</v>
      </c>
      <c r="K18" s="146">
        <v>0.09</v>
      </c>
      <c r="L18" s="146">
        <v>0.1</v>
      </c>
    </row>
    <row r="19" spans="2:12" s="150" customFormat="1" ht="13.5" customHeight="1" x14ac:dyDescent="0.25">
      <c r="B19" s="140">
        <v>0.1</v>
      </c>
      <c r="C19" s="143">
        <f t="shared" ref="C19:C31" si="0">(1/(1-B19))*$C$7-((1/(1-B19))-1)*C$18</f>
        <v>5.0111111111111113E-2</v>
      </c>
      <c r="D19" s="143">
        <f t="shared" ref="D19:D31" si="1">(1/(1-B19))*$C$7-((1/(1-B19))-1)*D$18</f>
        <v>4.9000000000000002E-2</v>
      </c>
      <c r="E19" s="143">
        <f t="shared" ref="E19:E31" si="2">(1/(1-B19))*$C$7-((1/(1-B19))-1)*E$18</f>
        <v>4.7888888888888891E-2</v>
      </c>
      <c r="F19" s="143">
        <f t="shared" ref="F19:F31" si="3">(1/(1-B19))*$C$7-((1/(1-B19))-1)*F$18</f>
        <v>4.7333333333333331E-2</v>
      </c>
      <c r="G19" s="143">
        <f t="shared" ref="G19:G31" si="4">(1/(1-B19))*$C$7-((1/(1-B19))-1)*G$18</f>
        <v>4.6777777777777779E-2</v>
      </c>
      <c r="H19" s="143">
        <f t="shared" ref="H19:H31" si="5">(1/(1-B19))*$C$7-((1/(1-B19))-1)*H$18</f>
        <v>4.5666666666666668E-2</v>
      </c>
      <c r="I19" s="143">
        <f t="shared" ref="I19:I31" si="6">(1/(1-B19))*$C$7-((1/(1-B19))-1)*I$18</f>
        <v>4.4555555555555557E-2</v>
      </c>
      <c r="J19" s="143">
        <f t="shared" ref="J19:J31" si="7">(1/(1-B19))*$C$7-((1/(1-B19))-1)*J$18</f>
        <v>4.3444444444444445E-2</v>
      </c>
      <c r="K19" s="143">
        <f t="shared" ref="K19:K31" si="8">(1/(1-B19))*$C$7-((1/(1-B19))-1)*K$18</f>
        <v>4.2333333333333334E-2</v>
      </c>
      <c r="L19" s="143">
        <f t="shared" ref="L19:L31" si="9">(1/(1-B19))*$C$7-((1/(1-B19))-1)*L$18</f>
        <v>4.1222222222222216E-2</v>
      </c>
    </row>
    <row r="20" spans="2:12" s="150" customFormat="1" ht="13.5" customHeight="1" x14ac:dyDescent="0.25">
      <c r="B20" s="140">
        <v>0.2</v>
      </c>
      <c r="C20" s="143">
        <f t="shared" si="0"/>
        <v>5.3875000000000006E-2</v>
      </c>
      <c r="D20" s="143">
        <f t="shared" si="1"/>
        <v>5.1375000000000004E-2</v>
      </c>
      <c r="E20" s="143">
        <f t="shared" si="2"/>
        <v>4.8875000000000002E-2</v>
      </c>
      <c r="F20" s="143">
        <f t="shared" si="3"/>
        <v>4.7625000000000001E-2</v>
      </c>
      <c r="G20" s="143">
        <f t="shared" si="4"/>
        <v>4.6375E-2</v>
      </c>
      <c r="H20" s="143">
        <f t="shared" si="5"/>
        <v>4.3875000000000004E-2</v>
      </c>
      <c r="I20" s="143">
        <f t="shared" si="6"/>
        <v>4.1375000000000002E-2</v>
      </c>
      <c r="J20" s="143">
        <f t="shared" si="7"/>
        <v>3.8875000000000007E-2</v>
      </c>
      <c r="K20" s="143">
        <f t="shared" si="8"/>
        <v>3.6375000000000005E-2</v>
      </c>
      <c r="L20" s="143">
        <f t="shared" si="9"/>
        <v>3.3875000000000002E-2</v>
      </c>
    </row>
    <row r="21" spans="2:12" s="150" customFormat="1" ht="13.5" customHeight="1" x14ac:dyDescent="0.25">
      <c r="B21" s="140">
        <v>0.3</v>
      </c>
      <c r="C21" s="143">
        <f t="shared" si="0"/>
        <v>5.8714285714285726E-2</v>
      </c>
      <c r="D21" s="143">
        <f t="shared" si="1"/>
        <v>5.4428571428571437E-2</v>
      </c>
      <c r="E21" s="143">
        <f t="shared" si="2"/>
        <v>5.0142857142857156E-2</v>
      </c>
      <c r="F21" s="143">
        <f t="shared" si="3"/>
        <v>4.8000000000000008E-2</v>
      </c>
      <c r="G21" s="143">
        <f t="shared" si="4"/>
        <v>4.585714285714286E-2</v>
      </c>
      <c r="H21" s="143">
        <f t="shared" si="5"/>
        <v>4.1571428571428579E-2</v>
      </c>
      <c r="I21" s="143">
        <f t="shared" si="6"/>
        <v>3.728571428571429E-2</v>
      </c>
      <c r="J21" s="143">
        <f t="shared" si="7"/>
        <v>3.3000000000000008E-2</v>
      </c>
      <c r="K21" s="143">
        <f t="shared" si="8"/>
        <v>2.871428571428572E-2</v>
      </c>
      <c r="L21" s="143">
        <f t="shared" si="9"/>
        <v>2.4428571428571431E-2</v>
      </c>
    </row>
    <row r="22" spans="2:12" s="150" customFormat="1" ht="13.5" customHeight="1" x14ac:dyDescent="0.25">
      <c r="B22" s="140">
        <v>0.4</v>
      </c>
      <c r="C22" s="143">
        <f t="shared" si="0"/>
        <v>6.5166666666666678E-2</v>
      </c>
      <c r="D22" s="143">
        <f t="shared" si="1"/>
        <v>5.850000000000001E-2</v>
      </c>
      <c r="E22" s="143">
        <f t="shared" si="2"/>
        <v>5.1833333333333342E-2</v>
      </c>
      <c r="F22" s="143">
        <f t="shared" si="3"/>
        <v>4.8500000000000015E-2</v>
      </c>
      <c r="G22" s="143">
        <f t="shared" si="4"/>
        <v>4.5166666666666674E-2</v>
      </c>
      <c r="H22" s="143">
        <f t="shared" si="5"/>
        <v>3.8500000000000013E-2</v>
      </c>
      <c r="I22" s="143">
        <f t="shared" si="6"/>
        <v>3.1833333333333338E-2</v>
      </c>
      <c r="J22" s="143">
        <f t="shared" si="7"/>
        <v>2.5166666666666671E-2</v>
      </c>
      <c r="K22" s="143">
        <f t="shared" si="8"/>
        <v>1.8500000000000009E-2</v>
      </c>
      <c r="L22" s="143">
        <f t="shared" si="9"/>
        <v>1.1833333333333335E-2</v>
      </c>
    </row>
    <row r="23" spans="2:12" s="150" customFormat="1" ht="13.5" customHeight="1" x14ac:dyDescent="0.25">
      <c r="B23" s="140">
        <v>0.5</v>
      </c>
      <c r="C23" s="143">
        <f t="shared" si="0"/>
        <v>7.4200000000000002E-2</v>
      </c>
      <c r="D23" s="143">
        <f t="shared" si="1"/>
        <v>6.4200000000000007E-2</v>
      </c>
      <c r="E23" s="143">
        <f t="shared" si="2"/>
        <v>5.4200000000000005E-2</v>
      </c>
      <c r="F23" s="143">
        <f t="shared" si="3"/>
        <v>4.9200000000000008E-2</v>
      </c>
      <c r="G23" s="143">
        <f t="shared" si="4"/>
        <v>4.4200000000000003E-2</v>
      </c>
      <c r="H23" s="143">
        <f t="shared" si="5"/>
        <v>3.4200000000000008E-2</v>
      </c>
      <c r="I23" s="143">
        <f t="shared" si="6"/>
        <v>2.4199999999999999E-2</v>
      </c>
      <c r="J23" s="143">
        <f t="shared" si="7"/>
        <v>1.4200000000000004E-2</v>
      </c>
      <c r="K23" s="143">
        <f t="shared" si="8"/>
        <v>4.2000000000000093E-3</v>
      </c>
      <c r="L23" s="143">
        <f t="shared" si="9"/>
        <v>-5.7999999999999996E-3</v>
      </c>
    </row>
    <row r="24" spans="2:12" s="150" customFormat="1" ht="13.5" customHeight="1" x14ac:dyDescent="0.25">
      <c r="B24" s="140">
        <v>0.55000000000000004</v>
      </c>
      <c r="C24" s="143">
        <f t="shared" si="0"/>
        <v>8.0222222222222223E-2</v>
      </c>
      <c r="D24" s="143">
        <f t="shared" si="1"/>
        <v>6.8000000000000005E-2</v>
      </c>
      <c r="E24" s="143">
        <f t="shared" si="2"/>
        <v>5.577777777777778E-2</v>
      </c>
      <c r="F24" s="143">
        <f t="shared" si="3"/>
        <v>4.9666666666666671E-2</v>
      </c>
      <c r="G24" s="143">
        <f t="shared" si="4"/>
        <v>4.3555555555555556E-2</v>
      </c>
      <c r="H24" s="143">
        <f t="shared" si="5"/>
        <v>3.1333333333333338E-2</v>
      </c>
      <c r="I24" s="143">
        <f t="shared" si="6"/>
        <v>1.9111111111111106E-2</v>
      </c>
      <c r="J24" s="143">
        <f t="shared" si="7"/>
        <v>6.8888888888888888E-3</v>
      </c>
      <c r="K24" s="143">
        <f t="shared" si="8"/>
        <v>-5.3333333333333288E-3</v>
      </c>
      <c r="L24" s="143">
        <f t="shared" si="9"/>
        <v>-1.755555555555556E-2</v>
      </c>
    </row>
    <row r="25" spans="2:12" s="150" customFormat="1" ht="13.5" customHeight="1" x14ac:dyDescent="0.25">
      <c r="B25" s="140">
        <v>0.6</v>
      </c>
      <c r="C25" s="143">
        <f t="shared" si="0"/>
        <v>8.7750000000000009E-2</v>
      </c>
      <c r="D25" s="143">
        <f t="shared" si="1"/>
        <v>7.2750000000000009E-2</v>
      </c>
      <c r="E25" s="143">
        <f t="shared" si="2"/>
        <v>5.775000000000001E-2</v>
      </c>
      <c r="F25" s="143">
        <f t="shared" si="3"/>
        <v>5.0250000000000003E-2</v>
      </c>
      <c r="G25" s="143">
        <f t="shared" si="4"/>
        <v>4.2749999999999996E-2</v>
      </c>
      <c r="H25" s="143">
        <f t="shared" si="5"/>
        <v>2.7750000000000011E-2</v>
      </c>
      <c r="I25" s="143">
        <f t="shared" si="6"/>
        <v>1.2749999999999997E-2</v>
      </c>
      <c r="J25" s="143">
        <f t="shared" si="7"/>
        <v>-2.2499999999999881E-3</v>
      </c>
      <c r="K25" s="143">
        <f t="shared" si="8"/>
        <v>-1.7250000000000001E-2</v>
      </c>
      <c r="L25" s="143">
        <f t="shared" si="9"/>
        <v>-3.2250000000000015E-2</v>
      </c>
    </row>
    <row r="26" spans="2:12" s="150" customFormat="1" ht="13.5" customHeight="1" x14ac:dyDescent="0.25">
      <c r="B26" s="140">
        <v>0.65</v>
      </c>
      <c r="C26" s="143">
        <f t="shared" si="0"/>
        <v>9.7428571428571448E-2</v>
      </c>
      <c r="D26" s="143">
        <f t="shared" si="1"/>
        <v>7.8857142857142876E-2</v>
      </c>
      <c r="E26" s="143">
        <f t="shared" si="2"/>
        <v>6.0285714285714304E-2</v>
      </c>
      <c r="F26" s="143">
        <f t="shared" si="3"/>
        <v>5.1000000000000018E-2</v>
      </c>
      <c r="G26" s="143">
        <f t="shared" si="4"/>
        <v>4.1714285714285732E-2</v>
      </c>
      <c r="H26" s="143">
        <f t="shared" si="5"/>
        <v>2.3142857142857159E-2</v>
      </c>
      <c r="I26" s="143">
        <f t="shared" si="6"/>
        <v>4.5714285714285874E-3</v>
      </c>
      <c r="J26" s="143">
        <f t="shared" si="7"/>
        <v>-1.3999999999999985E-2</v>
      </c>
      <c r="K26" s="143">
        <f t="shared" si="8"/>
        <v>-3.2571428571428557E-2</v>
      </c>
      <c r="L26" s="143">
        <f t="shared" si="9"/>
        <v>-5.1142857142857129E-2</v>
      </c>
    </row>
    <row r="27" spans="2:12" s="150" customFormat="1" ht="13.5" customHeight="1" x14ac:dyDescent="0.25">
      <c r="B27" s="140">
        <v>0.7</v>
      </c>
      <c r="C27" s="143">
        <f t="shared" si="0"/>
        <v>0.11033333333333334</v>
      </c>
      <c r="D27" s="143">
        <f t="shared" si="1"/>
        <v>8.7000000000000008E-2</v>
      </c>
      <c r="E27" s="143">
        <f t="shared" si="2"/>
        <v>6.3666666666666677E-2</v>
      </c>
      <c r="F27" s="143">
        <f t="shared" si="3"/>
        <v>5.2000000000000018E-2</v>
      </c>
      <c r="G27" s="143">
        <f t="shared" si="4"/>
        <v>4.0333333333333346E-2</v>
      </c>
      <c r="H27" s="143">
        <f t="shared" si="5"/>
        <v>1.7000000000000015E-2</v>
      </c>
      <c r="I27" s="143">
        <f t="shared" si="6"/>
        <v>-6.3333333333333297E-3</v>
      </c>
      <c r="J27" s="143">
        <f t="shared" si="7"/>
        <v>-2.9666666666666647E-2</v>
      </c>
      <c r="K27" s="143">
        <f t="shared" si="8"/>
        <v>-5.2999999999999964E-2</v>
      </c>
      <c r="L27" s="143">
        <f t="shared" si="9"/>
        <v>-7.6333333333333309E-2</v>
      </c>
    </row>
    <row r="28" spans="2:12" s="150" customFormat="1" ht="13.5" customHeight="1" x14ac:dyDescent="0.25">
      <c r="B28" s="140">
        <v>0.75</v>
      </c>
      <c r="C28" s="143">
        <f t="shared" si="0"/>
        <v>0.12840000000000001</v>
      </c>
      <c r="D28" s="143">
        <f t="shared" si="1"/>
        <v>9.8400000000000015E-2</v>
      </c>
      <c r="E28" s="143">
        <f t="shared" si="2"/>
        <v>6.8400000000000016E-2</v>
      </c>
      <c r="F28" s="143">
        <f t="shared" si="3"/>
        <v>5.3400000000000003E-2</v>
      </c>
      <c r="G28" s="143">
        <f t="shared" si="4"/>
        <v>3.839999999999999E-2</v>
      </c>
      <c r="H28" s="143">
        <f t="shared" si="5"/>
        <v>8.4000000000000186E-3</v>
      </c>
      <c r="I28" s="143">
        <f t="shared" si="6"/>
        <v>-2.1600000000000008E-2</v>
      </c>
      <c r="J28" s="143">
        <f t="shared" si="7"/>
        <v>-5.1599999999999979E-2</v>
      </c>
      <c r="K28" s="143">
        <f t="shared" si="8"/>
        <v>-8.1600000000000006E-2</v>
      </c>
      <c r="L28" s="143">
        <f t="shared" si="9"/>
        <v>-0.11160000000000003</v>
      </c>
    </row>
    <row r="29" spans="2:12" s="150" customFormat="1" ht="13.5" customHeight="1" x14ac:dyDescent="0.25">
      <c r="B29" s="140">
        <v>0.8</v>
      </c>
      <c r="C29" s="143">
        <f t="shared" si="0"/>
        <v>0.15550000000000005</v>
      </c>
      <c r="D29" s="143">
        <f t="shared" si="1"/>
        <v>0.11550000000000005</v>
      </c>
      <c r="E29" s="143">
        <f t="shared" si="2"/>
        <v>7.5500000000000039E-2</v>
      </c>
      <c r="F29" s="143">
        <f t="shared" si="3"/>
        <v>5.5500000000000049E-2</v>
      </c>
      <c r="G29" s="143">
        <f t="shared" si="4"/>
        <v>3.5500000000000004E-2</v>
      </c>
      <c r="H29" s="143">
        <f t="shared" si="5"/>
        <v>-4.4999999999999762E-3</v>
      </c>
      <c r="I29" s="143">
        <f t="shared" si="6"/>
        <v>-4.4500000000000012E-2</v>
      </c>
      <c r="J29" s="143">
        <f t="shared" si="7"/>
        <v>-8.4499999999999992E-2</v>
      </c>
      <c r="K29" s="143">
        <f t="shared" si="8"/>
        <v>-0.12449999999999997</v>
      </c>
      <c r="L29" s="143">
        <f t="shared" si="9"/>
        <v>-0.16450000000000006</v>
      </c>
    </row>
    <row r="30" spans="2:12" s="150" customFormat="1" ht="13.5" customHeight="1" x14ac:dyDescent="0.25">
      <c r="B30" s="140">
        <v>0.85</v>
      </c>
      <c r="C30" s="143">
        <f t="shared" si="0"/>
        <v>0.20066666666666666</v>
      </c>
      <c r="D30" s="143">
        <f t="shared" si="1"/>
        <v>0.14400000000000002</v>
      </c>
      <c r="E30" s="143">
        <f t="shared" si="2"/>
        <v>8.7333333333333346E-2</v>
      </c>
      <c r="F30" s="143">
        <f t="shared" si="3"/>
        <v>5.9000000000000052E-2</v>
      </c>
      <c r="G30" s="143">
        <f t="shared" si="4"/>
        <v>3.0666666666666675E-2</v>
      </c>
      <c r="H30" s="143">
        <f t="shared" si="5"/>
        <v>-2.5999999999999968E-2</v>
      </c>
      <c r="I30" s="143">
        <f t="shared" si="6"/>
        <v>-8.2666666666666666E-2</v>
      </c>
      <c r="J30" s="143">
        <f t="shared" si="7"/>
        <v>-0.13933333333333331</v>
      </c>
      <c r="K30" s="143">
        <f t="shared" si="8"/>
        <v>-0.1959999999999999</v>
      </c>
      <c r="L30" s="143">
        <f t="shared" si="9"/>
        <v>-0.25266666666666665</v>
      </c>
    </row>
    <row r="31" spans="2:12" s="150" customFormat="1" ht="13.5" customHeight="1" x14ac:dyDescent="0.25">
      <c r="B31" s="140">
        <v>0.9</v>
      </c>
      <c r="C31" s="143">
        <f t="shared" si="0"/>
        <v>0.29100000000000009</v>
      </c>
      <c r="D31" s="143">
        <f t="shared" si="1"/>
        <v>0.20100000000000012</v>
      </c>
      <c r="E31" s="143">
        <f t="shared" si="2"/>
        <v>0.11100000000000004</v>
      </c>
      <c r="F31" s="143">
        <f t="shared" si="3"/>
        <v>6.6000000000000059E-2</v>
      </c>
      <c r="G31" s="143">
        <f t="shared" si="4"/>
        <v>2.1000000000000019E-2</v>
      </c>
      <c r="H31" s="143">
        <f t="shared" si="5"/>
        <v>-6.8999999999999895E-2</v>
      </c>
      <c r="I31" s="143">
        <f t="shared" si="6"/>
        <v>-0.15900000000000009</v>
      </c>
      <c r="J31" s="143">
        <f t="shared" si="7"/>
        <v>-0.24900000000000005</v>
      </c>
      <c r="K31" s="143">
        <f t="shared" si="8"/>
        <v>-0.33900000000000002</v>
      </c>
      <c r="L31" s="143">
        <f t="shared" si="9"/>
        <v>-0.4290000000000001</v>
      </c>
    </row>
    <row r="32" spans="2:12" s="150" customFormat="1" ht="13.5" customHeight="1" x14ac:dyDescent="0.25">
      <c r="B32" s="215"/>
      <c r="C32" s="216"/>
      <c r="D32" s="216"/>
      <c r="E32" s="216"/>
      <c r="F32" s="216"/>
      <c r="G32" s="216"/>
      <c r="H32" s="216"/>
      <c r="I32" s="216"/>
      <c r="J32" s="216"/>
      <c r="K32" s="216"/>
    </row>
    <row r="33" spans="2:10" s="150" customFormat="1" ht="13.5" customHeight="1" x14ac:dyDescent="0.25">
      <c r="B33" s="187" t="s">
        <v>498</v>
      </c>
      <c r="C33" s="188"/>
      <c r="D33" s="188"/>
      <c r="E33" s="188"/>
      <c r="F33" s="188"/>
      <c r="G33" s="188"/>
      <c r="H33" s="188"/>
      <c r="I33" s="188"/>
      <c r="J33" s="188"/>
    </row>
    <row r="34" spans="2:10" s="150" customFormat="1" ht="13.5" customHeight="1" x14ac:dyDescent="0.25">
      <c r="B34" s="145" t="s">
        <v>499</v>
      </c>
      <c r="C34" s="147">
        <v>0.7</v>
      </c>
      <c r="D34" s="147">
        <v>0.75</v>
      </c>
      <c r="E34" s="147">
        <v>0.8</v>
      </c>
      <c r="F34" s="147">
        <v>0.85</v>
      </c>
      <c r="G34" s="147">
        <v>0.86</v>
      </c>
      <c r="H34" s="147">
        <v>0.9</v>
      </c>
      <c r="I34" s="147">
        <v>0.91500000000000004</v>
      </c>
      <c r="J34" s="147">
        <v>0.94499999999999995</v>
      </c>
    </row>
    <row r="35" spans="2:10" s="150" customFormat="1" ht="13.5" customHeight="1" x14ac:dyDescent="0.25">
      <c r="B35" s="140">
        <v>0.1</v>
      </c>
      <c r="C35" s="148">
        <f t="shared" ref="C35:C47" si="10">IF(B35&lt;C$34,1-B35/C$34,"")</f>
        <v>0.8571428571428571</v>
      </c>
      <c r="D35" s="148">
        <f t="shared" ref="D35:D47" si="11">IF(B35&lt;D$34,1-B35/D$34,"")</f>
        <v>0.8666666666666667</v>
      </c>
      <c r="E35" s="148">
        <f t="shared" ref="E35:E47" si="12">IF(B35&lt;E$34,1-B35/E$34,"")</f>
        <v>0.875</v>
      </c>
      <c r="F35" s="148">
        <f t="shared" ref="F35:F47" si="13">IF(B35&lt;F$34,1-B35/F$34,"")</f>
        <v>0.88235294117647056</v>
      </c>
      <c r="G35" s="148">
        <f t="shared" ref="G35:G47" si="14">IF(B35&lt;G$34,1-B35/G$34,"")</f>
        <v>0.88372093023255816</v>
      </c>
      <c r="H35" s="148">
        <f t="shared" ref="H35:H47" si="15">IF(B35&lt;H$34,1-B35/H$34,"")</f>
        <v>0.88888888888888884</v>
      </c>
      <c r="I35" s="148">
        <f t="shared" ref="I35:I47" si="16">IF(B35&lt;I$34,1-B35/I$34,"")</f>
        <v>0.89071038251366119</v>
      </c>
      <c r="J35" s="148">
        <f t="shared" ref="J35:J47" si="17">IF(B35&lt;J$34,1-B35/J$34,"")</f>
        <v>0.89417989417989419</v>
      </c>
    </row>
    <row r="36" spans="2:10" s="150" customFormat="1" ht="13.5" customHeight="1" x14ac:dyDescent="0.25">
      <c r="B36" s="140">
        <v>0.2</v>
      </c>
      <c r="C36" s="148">
        <f t="shared" si="10"/>
        <v>0.71428571428571419</v>
      </c>
      <c r="D36" s="148">
        <f t="shared" si="11"/>
        <v>0.73333333333333339</v>
      </c>
      <c r="E36" s="148">
        <f t="shared" si="12"/>
        <v>0.75</v>
      </c>
      <c r="F36" s="148">
        <f t="shared" si="13"/>
        <v>0.76470588235294112</v>
      </c>
      <c r="G36" s="148">
        <f t="shared" si="14"/>
        <v>0.76744186046511631</v>
      </c>
      <c r="H36" s="148">
        <f t="shared" si="15"/>
        <v>0.77777777777777779</v>
      </c>
      <c r="I36" s="148">
        <f t="shared" si="16"/>
        <v>0.78142076502732238</v>
      </c>
      <c r="J36" s="148">
        <f t="shared" si="17"/>
        <v>0.78835978835978837</v>
      </c>
    </row>
    <row r="37" spans="2:10" s="150" customFormat="1" ht="13.5" customHeight="1" x14ac:dyDescent="0.25">
      <c r="B37" s="140">
        <v>0.3</v>
      </c>
      <c r="C37" s="148">
        <f t="shared" si="10"/>
        <v>0.5714285714285714</v>
      </c>
      <c r="D37" s="148">
        <f t="shared" si="11"/>
        <v>0.60000000000000009</v>
      </c>
      <c r="E37" s="148">
        <f t="shared" si="12"/>
        <v>0.625</v>
      </c>
      <c r="F37" s="148">
        <f t="shared" si="13"/>
        <v>0.64705882352941169</v>
      </c>
      <c r="G37" s="148">
        <f t="shared" si="14"/>
        <v>0.65116279069767447</v>
      </c>
      <c r="H37" s="148">
        <f t="shared" si="15"/>
        <v>0.66666666666666674</v>
      </c>
      <c r="I37" s="148">
        <f t="shared" si="16"/>
        <v>0.67213114754098369</v>
      </c>
      <c r="J37" s="148">
        <f t="shared" si="17"/>
        <v>0.68253968253968256</v>
      </c>
    </row>
    <row r="38" spans="2:10" s="150" customFormat="1" ht="13.5" customHeight="1" x14ac:dyDescent="0.25">
      <c r="B38" s="140">
        <v>0.4</v>
      </c>
      <c r="C38" s="148">
        <f t="shared" si="10"/>
        <v>0.42857142857142849</v>
      </c>
      <c r="D38" s="148">
        <f t="shared" si="11"/>
        <v>0.46666666666666667</v>
      </c>
      <c r="E38" s="148">
        <f t="shared" si="12"/>
        <v>0.5</v>
      </c>
      <c r="F38" s="148">
        <f t="shared" si="13"/>
        <v>0.52941176470588225</v>
      </c>
      <c r="G38" s="148">
        <f t="shared" si="14"/>
        <v>0.53488372093023251</v>
      </c>
      <c r="H38" s="148">
        <f t="shared" si="15"/>
        <v>0.55555555555555558</v>
      </c>
      <c r="I38" s="148">
        <f t="shared" si="16"/>
        <v>0.56284153005464477</v>
      </c>
      <c r="J38" s="148">
        <f t="shared" si="17"/>
        <v>0.57671957671957674</v>
      </c>
    </row>
    <row r="39" spans="2:10" s="150" customFormat="1" ht="13.5" customHeight="1" x14ac:dyDescent="0.25">
      <c r="B39" s="140">
        <v>0.5</v>
      </c>
      <c r="C39" s="148">
        <f t="shared" si="10"/>
        <v>0.2857142857142857</v>
      </c>
      <c r="D39" s="148">
        <f t="shared" si="11"/>
        <v>0.33333333333333337</v>
      </c>
      <c r="E39" s="148">
        <f t="shared" si="12"/>
        <v>0.375</v>
      </c>
      <c r="F39" s="148">
        <f t="shared" si="13"/>
        <v>0.41176470588235292</v>
      </c>
      <c r="G39" s="148">
        <f t="shared" si="14"/>
        <v>0.41860465116279066</v>
      </c>
      <c r="H39" s="148">
        <f t="shared" si="15"/>
        <v>0.44444444444444442</v>
      </c>
      <c r="I39" s="148">
        <f t="shared" si="16"/>
        <v>0.45355191256830607</v>
      </c>
      <c r="J39" s="148">
        <f t="shared" si="17"/>
        <v>0.47089947089947082</v>
      </c>
    </row>
    <row r="40" spans="2:10" s="150" customFormat="1" ht="13.5" customHeight="1" x14ac:dyDescent="0.25">
      <c r="B40" s="140">
        <v>0.55000000000000004</v>
      </c>
      <c r="C40" s="148">
        <f t="shared" si="10"/>
        <v>0.21428571428571419</v>
      </c>
      <c r="D40" s="148">
        <f t="shared" si="11"/>
        <v>0.26666666666666661</v>
      </c>
      <c r="E40" s="148">
        <f t="shared" si="12"/>
        <v>0.3125</v>
      </c>
      <c r="F40" s="148">
        <f t="shared" si="13"/>
        <v>0.3529411764705882</v>
      </c>
      <c r="G40" s="148">
        <f t="shared" si="14"/>
        <v>0.36046511627906974</v>
      </c>
      <c r="H40" s="148">
        <f t="shared" si="15"/>
        <v>0.38888888888888884</v>
      </c>
      <c r="I40" s="148">
        <f t="shared" si="16"/>
        <v>0.39890710382513661</v>
      </c>
      <c r="J40" s="148">
        <f t="shared" si="17"/>
        <v>0.41798941798941791</v>
      </c>
    </row>
    <row r="41" spans="2:10" s="150" customFormat="1" ht="13.5" customHeight="1" x14ac:dyDescent="0.25">
      <c r="B41" s="140">
        <v>0.6</v>
      </c>
      <c r="C41" s="148">
        <f t="shared" si="10"/>
        <v>0.14285714285714279</v>
      </c>
      <c r="D41" s="148">
        <f t="shared" si="11"/>
        <v>0.20000000000000007</v>
      </c>
      <c r="E41" s="148">
        <f t="shared" si="12"/>
        <v>0.25000000000000011</v>
      </c>
      <c r="F41" s="148">
        <f t="shared" si="13"/>
        <v>0.29411764705882348</v>
      </c>
      <c r="G41" s="148">
        <f t="shared" si="14"/>
        <v>0.30232558139534882</v>
      </c>
      <c r="H41" s="148">
        <f t="shared" si="15"/>
        <v>0.33333333333333337</v>
      </c>
      <c r="I41" s="148">
        <f t="shared" si="16"/>
        <v>0.34426229508196726</v>
      </c>
      <c r="J41" s="148">
        <f t="shared" si="17"/>
        <v>0.36507936507936511</v>
      </c>
    </row>
    <row r="42" spans="2:10" s="150" customFormat="1" ht="13.5" customHeight="1" x14ac:dyDescent="0.25">
      <c r="B42" s="140">
        <v>0.65</v>
      </c>
      <c r="C42" s="148">
        <f t="shared" si="10"/>
        <v>7.1428571428571286E-2</v>
      </c>
      <c r="D42" s="148">
        <f t="shared" si="11"/>
        <v>0.1333333333333333</v>
      </c>
      <c r="E42" s="148">
        <f t="shared" si="12"/>
        <v>0.1875</v>
      </c>
      <c r="F42" s="148">
        <f t="shared" si="13"/>
        <v>0.23529411764705876</v>
      </c>
      <c r="G42" s="148">
        <f t="shared" si="14"/>
        <v>0.2441860465116279</v>
      </c>
      <c r="H42" s="148">
        <f t="shared" si="15"/>
        <v>0.27777777777777779</v>
      </c>
      <c r="I42" s="148">
        <f t="shared" si="16"/>
        <v>0.2896174863387978</v>
      </c>
      <c r="J42" s="148">
        <f t="shared" si="17"/>
        <v>0.3121693121693121</v>
      </c>
    </row>
    <row r="43" spans="2:10" s="150" customFormat="1" ht="13.5" customHeight="1" x14ac:dyDescent="0.25">
      <c r="B43" s="140">
        <v>0.7</v>
      </c>
      <c r="C43" s="148" t="str">
        <f t="shared" si="10"/>
        <v/>
      </c>
      <c r="D43" s="148">
        <f t="shared" si="11"/>
        <v>6.6666666666666763E-2</v>
      </c>
      <c r="E43" s="148">
        <f t="shared" si="12"/>
        <v>0.12500000000000011</v>
      </c>
      <c r="F43" s="148">
        <f t="shared" si="13"/>
        <v>0.17647058823529416</v>
      </c>
      <c r="G43" s="148">
        <f t="shared" si="14"/>
        <v>0.18604651162790697</v>
      </c>
      <c r="H43" s="148">
        <f t="shared" si="15"/>
        <v>0.22222222222222232</v>
      </c>
      <c r="I43" s="148">
        <f t="shared" si="16"/>
        <v>0.23497267759562845</v>
      </c>
      <c r="J43" s="148">
        <f t="shared" si="17"/>
        <v>0.2592592592592593</v>
      </c>
    </row>
    <row r="44" spans="2:10" s="150" customFormat="1" ht="13.5" customHeight="1" x14ac:dyDescent="0.25">
      <c r="B44" s="140">
        <v>0.75</v>
      </c>
      <c r="C44" s="148" t="str">
        <f t="shared" si="10"/>
        <v/>
      </c>
      <c r="D44" s="148" t="str">
        <f t="shared" si="11"/>
        <v/>
      </c>
      <c r="E44" s="148">
        <f t="shared" si="12"/>
        <v>6.25E-2</v>
      </c>
      <c r="F44" s="148">
        <f t="shared" si="13"/>
        <v>0.11764705882352944</v>
      </c>
      <c r="G44" s="148">
        <f t="shared" si="14"/>
        <v>0.12790697674418605</v>
      </c>
      <c r="H44" s="148">
        <f t="shared" si="15"/>
        <v>0.16666666666666674</v>
      </c>
      <c r="I44" s="148">
        <f t="shared" si="16"/>
        <v>0.18032786885245899</v>
      </c>
      <c r="J44" s="148">
        <f t="shared" si="17"/>
        <v>0.20634920634920628</v>
      </c>
    </row>
    <row r="45" spans="2:10" s="150" customFormat="1" ht="13.5" customHeight="1" x14ac:dyDescent="0.25">
      <c r="B45" s="140">
        <v>0.8</v>
      </c>
      <c r="C45" s="148" t="str">
        <f t="shared" si="10"/>
        <v/>
      </c>
      <c r="D45" s="148" t="str">
        <f t="shared" si="11"/>
        <v/>
      </c>
      <c r="E45" s="148" t="str">
        <f t="shared" si="12"/>
        <v/>
      </c>
      <c r="F45" s="148">
        <f t="shared" si="13"/>
        <v>5.8823529411764608E-2</v>
      </c>
      <c r="G45" s="148">
        <f t="shared" si="14"/>
        <v>6.9767441860465018E-2</v>
      </c>
      <c r="H45" s="148">
        <f t="shared" si="15"/>
        <v>0.11111111111111105</v>
      </c>
      <c r="I45" s="148">
        <f t="shared" si="16"/>
        <v>0.12568306010928965</v>
      </c>
      <c r="J45" s="148">
        <f t="shared" si="17"/>
        <v>0.15343915343915338</v>
      </c>
    </row>
    <row r="46" spans="2:10" s="150" customFormat="1" ht="13.5" customHeight="1" x14ac:dyDescent="0.25">
      <c r="B46" s="140">
        <v>0.85</v>
      </c>
      <c r="C46" s="148" t="str">
        <f t="shared" si="10"/>
        <v/>
      </c>
      <c r="D46" s="148" t="str">
        <f t="shared" si="11"/>
        <v/>
      </c>
      <c r="E46" s="148" t="str">
        <f t="shared" si="12"/>
        <v/>
      </c>
      <c r="F46" s="148" t="str">
        <f t="shared" si="13"/>
        <v/>
      </c>
      <c r="G46" s="148">
        <f t="shared" si="14"/>
        <v>1.1627906976744207E-2</v>
      </c>
      <c r="H46" s="148">
        <f t="shared" si="15"/>
        <v>5.555555555555558E-2</v>
      </c>
      <c r="I46" s="148">
        <f t="shared" si="16"/>
        <v>7.1038251366120297E-2</v>
      </c>
      <c r="J46" s="148">
        <f t="shared" si="17"/>
        <v>0.10052910052910047</v>
      </c>
    </row>
    <row r="47" spans="2:10" s="150" customFormat="1" ht="13.5" customHeight="1" x14ac:dyDescent="0.25">
      <c r="B47" s="140">
        <v>0.9</v>
      </c>
      <c r="C47" s="148" t="str">
        <f t="shared" si="10"/>
        <v/>
      </c>
      <c r="D47" s="148" t="str">
        <f t="shared" si="11"/>
        <v/>
      </c>
      <c r="E47" s="148" t="str">
        <f t="shared" si="12"/>
        <v/>
      </c>
      <c r="F47" s="148" t="str">
        <f t="shared" si="13"/>
        <v/>
      </c>
      <c r="G47" s="148" t="str">
        <f t="shared" si="14"/>
        <v/>
      </c>
      <c r="H47" s="148" t="str">
        <f t="shared" si="15"/>
        <v/>
      </c>
      <c r="I47" s="148">
        <f t="shared" si="16"/>
        <v>1.6393442622950838E-2</v>
      </c>
      <c r="J47" s="148">
        <f t="shared" si="17"/>
        <v>4.7619047619047561E-2</v>
      </c>
    </row>
    <row r="48" spans="2:10" s="150" customFormat="1" ht="13.5" customHeight="1" x14ac:dyDescent="0.25"/>
    <row r="49" spans="2:5" s="150" customFormat="1" ht="13.5" customHeight="1" x14ac:dyDescent="0.25">
      <c r="B49" s="149" t="s">
        <v>500</v>
      </c>
      <c r="C49" s="153"/>
      <c r="D49" s="153"/>
      <c r="E49" s="153"/>
    </row>
    <row r="50" spans="2:5" s="150" customFormat="1" ht="13.5" customHeight="1" x14ac:dyDescent="0.25">
      <c r="B50" s="145" t="s">
        <v>491</v>
      </c>
      <c r="C50" s="145" t="s">
        <v>501</v>
      </c>
      <c r="D50" s="145" t="s">
        <v>140</v>
      </c>
      <c r="E50" s="145" t="s">
        <v>502</v>
      </c>
    </row>
    <row r="51" spans="2:5" s="150" customFormat="1" ht="13.5" customHeight="1" x14ac:dyDescent="0.25">
      <c r="B51" s="148">
        <v>0.1</v>
      </c>
      <c r="C51" s="154">
        <f t="shared" ref="C51:C63" si="18">1/(1-B51)</f>
        <v>1.1111111111111112</v>
      </c>
      <c r="D51" s="155">
        <f t="shared" ref="D51:D63" si="19">C51*$C$7-(C51-1)*$C$8</f>
        <v>4.7988888888888886E-2</v>
      </c>
      <c r="E51" s="156">
        <f t="shared" ref="E51:E63" si="20">IF(B51&lt;$C$6,1-B51/$C$6,"")</f>
        <v>0.89071038251366119</v>
      </c>
    </row>
    <row r="52" spans="2:5" s="150" customFormat="1" ht="13.5" customHeight="1" x14ac:dyDescent="0.25">
      <c r="B52" s="148">
        <v>0.2</v>
      </c>
      <c r="C52" s="154">
        <f t="shared" si="18"/>
        <v>1.25</v>
      </c>
      <c r="D52" s="155">
        <f t="shared" si="19"/>
        <v>4.9100000000000005E-2</v>
      </c>
      <c r="E52" s="156">
        <f t="shared" si="20"/>
        <v>0.78142076502732238</v>
      </c>
    </row>
    <row r="53" spans="2:5" s="150" customFormat="1" ht="13.5" customHeight="1" x14ac:dyDescent="0.25">
      <c r="B53" s="148">
        <v>0.3</v>
      </c>
      <c r="C53" s="154">
        <f t="shared" si="18"/>
        <v>1.4285714285714286</v>
      </c>
      <c r="D53" s="155">
        <f t="shared" si="19"/>
        <v>5.0528571428571437E-2</v>
      </c>
      <c r="E53" s="156">
        <f t="shared" si="20"/>
        <v>0.67213114754098369</v>
      </c>
    </row>
    <row r="54" spans="2:5" s="150" customFormat="1" ht="13.5" customHeight="1" x14ac:dyDescent="0.25">
      <c r="B54" s="148">
        <v>0.4</v>
      </c>
      <c r="C54" s="154">
        <f t="shared" si="18"/>
        <v>1.6666666666666667</v>
      </c>
      <c r="D54" s="155">
        <f t="shared" si="19"/>
        <v>5.2433333333333346E-2</v>
      </c>
      <c r="E54" s="156">
        <f t="shared" si="20"/>
        <v>0.56284153005464477</v>
      </c>
    </row>
    <row r="55" spans="2:5" s="150" customFormat="1" ht="13.5" customHeight="1" x14ac:dyDescent="0.25">
      <c r="B55" s="148">
        <v>0.5</v>
      </c>
      <c r="C55" s="154">
        <f t="shared" si="18"/>
        <v>2</v>
      </c>
      <c r="D55" s="155">
        <f t="shared" si="19"/>
        <v>5.5100000000000003E-2</v>
      </c>
      <c r="E55" s="156">
        <f t="shared" si="20"/>
        <v>0.45355191256830607</v>
      </c>
    </row>
    <row r="56" spans="2:5" s="150" customFormat="1" ht="13.5" customHeight="1" x14ac:dyDescent="0.25">
      <c r="B56" s="148">
        <v>0.55000000000000004</v>
      </c>
      <c r="C56" s="154">
        <f t="shared" si="18"/>
        <v>2.2222222222222223</v>
      </c>
      <c r="D56" s="155">
        <f t="shared" si="19"/>
        <v>5.6877777777777777E-2</v>
      </c>
      <c r="E56" s="156">
        <f t="shared" si="20"/>
        <v>0.39890710382513661</v>
      </c>
    </row>
    <row r="57" spans="2:5" s="150" customFormat="1" ht="13.5" customHeight="1" x14ac:dyDescent="0.25">
      <c r="B57" s="148">
        <v>0.6</v>
      </c>
      <c r="C57" s="154">
        <f t="shared" si="18"/>
        <v>2.5</v>
      </c>
      <c r="D57" s="155">
        <f t="shared" si="19"/>
        <v>5.91E-2</v>
      </c>
      <c r="E57" s="156">
        <f t="shared" si="20"/>
        <v>0.34426229508196726</v>
      </c>
    </row>
    <row r="58" spans="2:5" s="150" customFormat="1" ht="13.5" customHeight="1" x14ac:dyDescent="0.25">
      <c r="B58" s="148">
        <v>0.65</v>
      </c>
      <c r="C58" s="154">
        <f t="shared" si="18"/>
        <v>2.8571428571428572</v>
      </c>
      <c r="D58" s="155">
        <f t="shared" si="19"/>
        <v>6.1957142857142863E-2</v>
      </c>
      <c r="E58" s="156">
        <f t="shared" si="20"/>
        <v>0.2896174863387978</v>
      </c>
    </row>
    <row r="59" spans="2:5" s="150" customFormat="1" ht="13.5" customHeight="1" x14ac:dyDescent="0.25">
      <c r="B59" s="148">
        <v>0.7</v>
      </c>
      <c r="C59" s="154">
        <f t="shared" si="18"/>
        <v>3.333333333333333</v>
      </c>
      <c r="D59" s="155">
        <f t="shared" si="19"/>
        <v>6.5766666666666668E-2</v>
      </c>
      <c r="E59" s="156">
        <f t="shared" si="20"/>
        <v>0.23497267759562845</v>
      </c>
    </row>
    <row r="60" spans="2:5" s="150" customFormat="1" ht="13.5" customHeight="1" x14ac:dyDescent="0.25">
      <c r="B60" s="148">
        <v>0.75</v>
      </c>
      <c r="C60" s="154">
        <f t="shared" si="18"/>
        <v>4</v>
      </c>
      <c r="D60" s="155">
        <f t="shared" si="19"/>
        <v>7.1099999999999997E-2</v>
      </c>
      <c r="E60" s="156">
        <f t="shared" si="20"/>
        <v>0.18032786885245899</v>
      </c>
    </row>
    <row r="61" spans="2:5" s="150" customFormat="1" ht="13.5" customHeight="1" x14ac:dyDescent="0.25">
      <c r="B61" s="148">
        <v>0.8</v>
      </c>
      <c r="C61" s="154">
        <f t="shared" si="18"/>
        <v>5.0000000000000009</v>
      </c>
      <c r="D61" s="155">
        <f t="shared" si="19"/>
        <v>7.9100000000000031E-2</v>
      </c>
      <c r="E61" s="156">
        <f t="shared" si="20"/>
        <v>0.12568306010928965</v>
      </c>
    </row>
    <row r="62" spans="2:5" s="150" customFormat="1" ht="13.5" customHeight="1" x14ac:dyDescent="0.25">
      <c r="B62" s="148">
        <v>0.85</v>
      </c>
      <c r="C62" s="154">
        <f t="shared" si="18"/>
        <v>6.6666666666666661</v>
      </c>
      <c r="D62" s="155">
        <f t="shared" si="19"/>
        <v>9.243333333333334E-2</v>
      </c>
      <c r="E62" s="156">
        <f t="shared" si="20"/>
        <v>7.1038251366120297E-2</v>
      </c>
    </row>
    <row r="63" spans="2:5" s="150" customFormat="1" ht="13.5" customHeight="1" x14ac:dyDescent="0.25">
      <c r="B63" s="148">
        <v>0.9</v>
      </c>
      <c r="C63" s="154">
        <f t="shared" si="18"/>
        <v>10.000000000000002</v>
      </c>
      <c r="D63" s="155">
        <f t="shared" si="19"/>
        <v>0.11910000000000004</v>
      </c>
      <c r="E63" s="156">
        <f t="shared" si="20"/>
        <v>1.6393442622950838E-2</v>
      </c>
    </row>
    <row r="64" spans="2:5" s="150" customFormat="1" ht="13.5" customHeight="1" x14ac:dyDescent="0.25"/>
    <row r="65" s="150" customFormat="1" ht="13.5" customHeight="1" x14ac:dyDescent="0.25"/>
    <row r="66" s="150" customFormat="1" ht="13.5" customHeight="1" x14ac:dyDescent="0.25"/>
    <row r="67" s="150" customFormat="1" ht="13.5" customHeight="1" x14ac:dyDescent="0.25"/>
  </sheetData>
  <mergeCells count="6">
    <mergeCell ref="B33:J33"/>
    <mergeCell ref="B32:K32"/>
    <mergeCell ref="B5:C5"/>
    <mergeCell ref="B10:C10"/>
    <mergeCell ref="B3:L3"/>
    <mergeCell ref="B17:L17"/>
  </mergeCells>
  <pageMargins left="0.75" right="0.75" top="1" bottom="1" header="0.5" footer="0.5"/>
  <pageSetup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2:Q23"/>
  <sheetViews>
    <sheetView showGridLines="0" zoomScaleNormal="100" workbookViewId="0">
      <selection activeCell="M27" sqref="M27"/>
    </sheetView>
  </sheetViews>
  <sheetFormatPr defaultColWidth="24" defaultRowHeight="15" x14ac:dyDescent="0.25"/>
  <cols>
    <col min="1" max="1" width="9.140625" style="91" customWidth="1"/>
    <col min="2" max="2" width="36.28515625" style="91" customWidth="1"/>
    <col min="3" max="3" width="65.7109375" style="91" customWidth="1"/>
    <col min="4" max="4" width="10" style="91" customWidth="1"/>
    <col min="5" max="5" width="28.85546875" style="91" bestFit="1" customWidth="1"/>
    <col min="6" max="6" width="6" style="91" customWidth="1"/>
    <col min="7" max="7" width="10" style="91" customWidth="1"/>
    <col min="8" max="8" width="28" style="91" customWidth="1"/>
    <col min="9" max="10" width="10" style="91" customWidth="1"/>
    <col min="11" max="11" width="12.7109375" style="91" bestFit="1" customWidth="1"/>
    <col min="12" max="12" width="16" style="91" customWidth="1"/>
    <col min="13" max="13" width="22" style="91" customWidth="1"/>
    <col min="14" max="14" width="26" style="91" customWidth="1"/>
    <col min="15" max="15" width="19.7109375" style="91" customWidth="1"/>
    <col min="16" max="16" width="18" style="92" customWidth="1"/>
    <col min="17" max="17" width="42" style="92" customWidth="1"/>
    <col min="18" max="26" width="24" style="91" customWidth="1"/>
    <col min="27" max="16384" width="24" style="91"/>
  </cols>
  <sheetData>
    <row r="2" spans="2:17" ht="19.5" customHeight="1" x14ac:dyDescent="0.25">
      <c r="B2" s="16" t="s">
        <v>503</v>
      </c>
    </row>
    <row r="3" spans="2:17" x14ac:dyDescent="0.25">
      <c r="B3" s="189" t="s">
        <v>504</v>
      </c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221"/>
      <c r="Q3" s="221"/>
    </row>
    <row r="4" spans="2:17" x14ac:dyDescent="0.25">
      <c r="B4" s="93"/>
    </row>
    <row r="5" spans="2:17" ht="40.5" customHeight="1" x14ac:dyDescent="0.25">
      <c r="J5" s="219" t="s">
        <v>505</v>
      </c>
      <c r="K5" s="220"/>
    </row>
    <row r="6" spans="2:17" x14ac:dyDescent="0.25">
      <c r="B6" s="34" t="s">
        <v>2</v>
      </c>
      <c r="C6" s="34" t="s">
        <v>506</v>
      </c>
      <c r="D6" s="34" t="s">
        <v>143</v>
      </c>
      <c r="E6" s="34" t="s">
        <v>136</v>
      </c>
      <c r="F6" s="34" t="s">
        <v>10</v>
      </c>
      <c r="G6" s="34" t="s">
        <v>311</v>
      </c>
      <c r="H6" s="34" t="s">
        <v>507</v>
      </c>
      <c r="I6" s="34" t="s">
        <v>313</v>
      </c>
      <c r="J6" s="53" t="s">
        <v>508</v>
      </c>
      <c r="K6" s="53" t="s">
        <v>509</v>
      </c>
      <c r="L6" s="34" t="s">
        <v>510</v>
      </c>
      <c r="M6" s="64" t="s">
        <v>144</v>
      </c>
      <c r="N6" s="64" t="s">
        <v>145</v>
      </c>
      <c r="O6" s="64" t="s">
        <v>147</v>
      </c>
      <c r="P6" s="64" t="s">
        <v>146</v>
      </c>
      <c r="Q6" s="64" t="s">
        <v>511</v>
      </c>
    </row>
    <row r="7" spans="2:17" ht="36" customHeight="1" x14ac:dyDescent="0.25">
      <c r="B7" s="94" t="s">
        <v>568</v>
      </c>
      <c r="C7" s="37" t="s">
        <v>149</v>
      </c>
      <c r="D7" s="37" t="s">
        <v>149</v>
      </c>
      <c r="E7" s="37" t="s">
        <v>150</v>
      </c>
      <c r="F7" s="37" t="s">
        <v>151</v>
      </c>
      <c r="G7" s="95">
        <v>3.75</v>
      </c>
      <c r="H7" s="96">
        <f>'Allocation - Base'!J6</f>
        <v>4.2500000000000003E-2</v>
      </c>
      <c r="I7" s="95">
        <v>5</v>
      </c>
      <c r="J7" s="97" t="s">
        <v>191</v>
      </c>
      <c r="K7" s="95">
        <v>0.3</v>
      </c>
      <c r="L7" s="94" t="s">
        <v>154</v>
      </c>
      <c r="M7" s="98" t="s">
        <v>160</v>
      </c>
      <c r="N7" s="98" t="s">
        <v>153</v>
      </c>
      <c r="O7" s="98" t="s">
        <v>155</v>
      </c>
      <c r="P7" s="98" t="s">
        <v>154</v>
      </c>
      <c r="Q7" s="98" t="s">
        <v>512</v>
      </c>
    </row>
    <row r="8" spans="2:17" ht="24" customHeight="1" x14ac:dyDescent="0.25">
      <c r="B8" s="94" t="s">
        <v>541</v>
      </c>
      <c r="C8" s="37" t="s">
        <v>513</v>
      </c>
      <c r="D8" s="37" t="s">
        <v>159</v>
      </c>
      <c r="E8" s="37" t="s">
        <v>157</v>
      </c>
      <c r="F8" s="37" t="s">
        <v>158</v>
      </c>
      <c r="G8" s="95">
        <v>2.5</v>
      </c>
      <c r="H8" s="96">
        <f>'Allocation - Base'!J7</f>
        <v>4.8599999999999997E-2</v>
      </c>
      <c r="I8" s="95">
        <v>4.5</v>
      </c>
      <c r="J8" s="99">
        <v>1.2</v>
      </c>
      <c r="K8" s="95">
        <v>1.5</v>
      </c>
      <c r="L8" s="94" t="s">
        <v>514</v>
      </c>
      <c r="M8" s="98" t="s">
        <v>160</v>
      </c>
      <c r="N8" s="98" t="s">
        <v>161</v>
      </c>
      <c r="O8" s="98" t="s">
        <v>155</v>
      </c>
      <c r="P8" s="98" t="s">
        <v>162</v>
      </c>
      <c r="Q8" s="98" t="s">
        <v>515</v>
      </c>
    </row>
    <row r="9" spans="2:17" ht="48" customHeight="1" x14ac:dyDescent="0.25">
      <c r="B9" s="94" t="s">
        <v>567</v>
      </c>
      <c r="C9" s="37" t="s">
        <v>516</v>
      </c>
      <c r="D9" s="37" t="s">
        <v>159</v>
      </c>
      <c r="E9" s="37" t="s">
        <v>165</v>
      </c>
      <c r="F9" s="37" t="s">
        <v>158</v>
      </c>
      <c r="G9" s="95">
        <v>3</v>
      </c>
      <c r="H9" s="96">
        <f>'Allocation - Base'!J8</f>
        <v>4.2700000000000002E-2</v>
      </c>
      <c r="I9" s="95">
        <v>4.8</v>
      </c>
      <c r="J9" s="99">
        <v>0.95</v>
      </c>
      <c r="K9" s="95">
        <v>1</v>
      </c>
      <c r="L9" s="94" t="s">
        <v>514</v>
      </c>
      <c r="M9" s="98" t="s">
        <v>168</v>
      </c>
      <c r="N9" s="98" t="s">
        <v>166</v>
      </c>
      <c r="O9" s="98" t="s">
        <v>155</v>
      </c>
      <c r="P9" s="98" t="s">
        <v>162</v>
      </c>
      <c r="Q9" s="98" t="s">
        <v>517</v>
      </c>
    </row>
    <row r="10" spans="2:17" ht="36" customHeight="1" x14ac:dyDescent="0.25">
      <c r="B10" s="94" t="s">
        <v>15</v>
      </c>
      <c r="C10" s="37" t="s">
        <v>149</v>
      </c>
      <c r="D10" s="37" t="s">
        <v>149</v>
      </c>
      <c r="E10" s="37" t="s">
        <v>167</v>
      </c>
      <c r="F10" s="37" t="s">
        <v>151</v>
      </c>
      <c r="G10" s="95">
        <v>1.8</v>
      </c>
      <c r="H10" s="96">
        <f>'Allocation - Base'!J9</f>
        <v>3.32E-2</v>
      </c>
      <c r="I10" s="95">
        <v>5.5</v>
      </c>
      <c r="J10" s="99">
        <v>3.5</v>
      </c>
      <c r="K10" s="95">
        <v>1</v>
      </c>
      <c r="L10" s="94" t="s">
        <v>518</v>
      </c>
      <c r="M10" s="98" t="s">
        <v>172</v>
      </c>
      <c r="N10" s="98" t="s">
        <v>169</v>
      </c>
      <c r="O10" s="98" t="s">
        <v>155</v>
      </c>
      <c r="P10" s="98" t="s">
        <v>170</v>
      </c>
      <c r="Q10" s="98" t="s">
        <v>519</v>
      </c>
    </row>
    <row r="11" spans="2:17" ht="24" customHeight="1" x14ac:dyDescent="0.25">
      <c r="B11" s="94" t="s">
        <v>16</v>
      </c>
      <c r="C11" s="37" t="s">
        <v>171</v>
      </c>
      <c r="D11" s="37" t="s">
        <v>191</v>
      </c>
      <c r="E11" s="37" t="s">
        <v>165</v>
      </c>
      <c r="F11" s="37" t="s">
        <v>151</v>
      </c>
      <c r="G11" s="95">
        <v>0</v>
      </c>
      <c r="H11" s="96">
        <f>'Allocation - Base'!J10</f>
        <v>0</v>
      </c>
      <c r="I11" s="95">
        <v>0</v>
      </c>
      <c r="J11" s="97" t="s">
        <v>191</v>
      </c>
      <c r="K11" s="95">
        <v>0.5</v>
      </c>
      <c r="L11" s="94" t="s">
        <v>174</v>
      </c>
      <c r="M11" s="98" t="s">
        <v>160</v>
      </c>
      <c r="N11" s="98" t="s">
        <v>173</v>
      </c>
      <c r="O11" s="98" t="s">
        <v>155</v>
      </c>
      <c r="P11" s="98" t="s">
        <v>520</v>
      </c>
      <c r="Q11" s="98"/>
    </row>
    <row r="12" spans="2:17" ht="27.75" customHeight="1" x14ac:dyDescent="0.25">
      <c r="B12" s="94" t="s">
        <v>17</v>
      </c>
      <c r="C12" s="37" t="s">
        <v>175</v>
      </c>
      <c r="D12" s="37" t="s">
        <v>175</v>
      </c>
      <c r="E12" s="37" t="s">
        <v>176</v>
      </c>
      <c r="F12" s="37" t="s">
        <v>158</v>
      </c>
      <c r="G12" s="95">
        <v>4.3499999999999996</v>
      </c>
      <c r="H12" s="96">
        <f>'Allocation - Base'!J11</f>
        <v>4.7100000000000003E-2</v>
      </c>
      <c r="I12" s="95">
        <v>8.65</v>
      </c>
      <c r="J12" s="99">
        <v>1.21</v>
      </c>
      <c r="K12" s="95">
        <v>1.2</v>
      </c>
      <c r="L12" s="94" t="s">
        <v>178</v>
      </c>
      <c r="M12" s="98" t="s">
        <v>521</v>
      </c>
      <c r="N12" s="98" t="s">
        <v>522</v>
      </c>
      <c r="O12" s="98" t="s">
        <v>523</v>
      </c>
      <c r="P12" s="98" t="s">
        <v>178</v>
      </c>
      <c r="Q12" s="98" t="s">
        <v>524</v>
      </c>
    </row>
    <row r="13" spans="2:17" ht="36" customHeight="1" x14ac:dyDescent="0.25">
      <c r="B13" s="94" t="s">
        <v>525</v>
      </c>
      <c r="C13" s="37" t="s">
        <v>526</v>
      </c>
      <c r="D13" s="37" t="s">
        <v>159</v>
      </c>
      <c r="E13" s="37" t="s">
        <v>181</v>
      </c>
      <c r="F13" s="37" t="s">
        <v>182</v>
      </c>
      <c r="G13" s="95">
        <v>3.5</v>
      </c>
      <c r="H13" s="96">
        <f>'Allocation - Base'!J12</f>
        <v>5.5199999999999999E-2</v>
      </c>
      <c r="I13" s="95">
        <v>7.5</v>
      </c>
      <c r="J13" s="97" t="s">
        <v>191</v>
      </c>
      <c r="K13" s="95">
        <v>2</v>
      </c>
      <c r="L13" s="94" t="s">
        <v>527</v>
      </c>
      <c r="M13" s="98" t="s">
        <v>183</v>
      </c>
      <c r="N13" s="98" t="s">
        <v>528</v>
      </c>
      <c r="O13" s="98" t="s">
        <v>155</v>
      </c>
      <c r="P13" s="98" t="s">
        <v>181</v>
      </c>
      <c r="Q13" s="98" t="s">
        <v>529</v>
      </c>
    </row>
    <row r="16" spans="2:17" x14ac:dyDescent="0.25">
      <c r="B16" s="187" t="s">
        <v>530</v>
      </c>
      <c r="C16" s="188"/>
      <c r="D16" s="188"/>
      <c r="E16" s="188"/>
    </row>
    <row r="17" spans="2:5" x14ac:dyDescent="0.25">
      <c r="B17" s="34" t="s">
        <v>2</v>
      </c>
      <c r="C17" s="34" t="s">
        <v>531</v>
      </c>
      <c r="D17" s="34" t="s">
        <v>532</v>
      </c>
      <c r="E17" s="34" t="s">
        <v>533</v>
      </c>
    </row>
    <row r="18" spans="2:5" ht="27" customHeight="1" x14ac:dyDescent="0.25">
      <c r="B18" s="94" t="s">
        <v>534</v>
      </c>
      <c r="C18" s="94" t="s">
        <v>535</v>
      </c>
      <c r="D18" s="37" t="s">
        <v>536</v>
      </c>
      <c r="E18" s="100" t="s">
        <v>537</v>
      </c>
    </row>
    <row r="19" spans="2:5" ht="27" customHeight="1" x14ac:dyDescent="0.25">
      <c r="B19" s="94" t="s">
        <v>17</v>
      </c>
      <c r="C19" s="94" t="s">
        <v>538</v>
      </c>
      <c r="D19" s="37" t="s">
        <v>539</v>
      </c>
      <c r="E19" s="100" t="s">
        <v>540</v>
      </c>
    </row>
    <row r="20" spans="2:5" ht="27" customHeight="1" x14ac:dyDescent="0.25">
      <c r="B20" s="94" t="s">
        <v>541</v>
      </c>
      <c r="C20" s="94" t="s">
        <v>542</v>
      </c>
      <c r="D20" s="37" t="s">
        <v>543</v>
      </c>
      <c r="E20" s="100" t="s">
        <v>544</v>
      </c>
    </row>
    <row r="21" spans="2:5" ht="27" customHeight="1" x14ac:dyDescent="0.25">
      <c r="B21" s="94" t="s">
        <v>545</v>
      </c>
      <c r="C21" s="94" t="s">
        <v>546</v>
      </c>
      <c r="D21" s="37" t="s">
        <v>547</v>
      </c>
      <c r="E21" s="100" t="s">
        <v>548</v>
      </c>
    </row>
    <row r="22" spans="2:5" ht="27" customHeight="1" x14ac:dyDescent="0.25">
      <c r="B22" s="94" t="s">
        <v>549</v>
      </c>
      <c r="C22" s="94" t="s">
        <v>550</v>
      </c>
      <c r="D22" s="37" t="s">
        <v>551</v>
      </c>
      <c r="E22" s="100" t="s">
        <v>552</v>
      </c>
    </row>
    <row r="23" spans="2:5" ht="27" customHeight="1" x14ac:dyDescent="0.25">
      <c r="B23" s="94" t="s">
        <v>553</v>
      </c>
      <c r="C23" s="94" t="s">
        <v>554</v>
      </c>
      <c r="D23" s="37" t="s">
        <v>555</v>
      </c>
      <c r="E23" s="100" t="s">
        <v>513</v>
      </c>
    </row>
  </sheetData>
  <mergeCells count="3">
    <mergeCell ref="J5:K5"/>
    <mergeCell ref="B3:Q3"/>
    <mergeCell ref="B16:E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Summary</vt:lpstr>
      <vt:lpstr>Read Me</vt:lpstr>
      <vt:lpstr>Allocation - Base</vt:lpstr>
      <vt:lpstr>Allocation - Enhanced</vt:lpstr>
      <vt:lpstr>Risk Framework</vt:lpstr>
      <vt:lpstr>Venue Scores</vt:lpstr>
      <vt:lpstr>Constraints</vt:lpstr>
      <vt:lpstr>Yield Scenarios</vt:lpstr>
      <vt:lpstr>Monte Carlo</vt:lpstr>
      <vt:lpstr>Stress Tests</vt:lpstr>
      <vt:lpstr>Black Swan</vt:lpstr>
      <vt:lpstr>Backtest</vt:lpstr>
      <vt:lpstr>Look-through</vt:lpstr>
      <vt:lpstr>Leverage</vt:lpstr>
      <vt:lpstr>Data (DefiLlama)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Simone Taravelli</cp:lastModifiedBy>
  <dcterms:created xsi:type="dcterms:W3CDTF">2026-05-27T14:50:55Z</dcterms:created>
  <dcterms:modified xsi:type="dcterms:W3CDTF">2026-06-01T10:36:48Z</dcterms:modified>
</cp:coreProperties>
</file>